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https://kgslegal.sharepoint.com/sites/Klienti/Sdilene dokumenty/Karlovy Vary/ZŠ Konečná/ZD_profil/04_VV_PD/"/>
    </mc:Choice>
  </mc:AlternateContent>
  <xr:revisionPtr revIDLastSave="0" documentId="11_0B5AFAAADD83F4083CF530F51432831817729429" xr6:coauthVersionLast="47" xr6:coauthVersionMax="47" xr10:uidLastSave="{00000000-0000-0000-0000-000000000000}"/>
  <bookViews>
    <workbookView xWindow="25240" yWindow="6300" windowWidth="68800" windowHeight="27260" activeTab="1" xr2:uid="{00000000-000D-0000-FFFF-FFFF00000000}"/>
  </bookViews>
  <sheets>
    <sheet name="Rekapitulace stavby" sheetId="1" state="veryHidden" r:id="rId1"/>
    <sheet name="3np - Elektroinstalace - ..." sheetId="2" r:id="rId2"/>
  </sheets>
  <definedNames>
    <definedName name="_xlnm._FilterDatabase" localSheetId="1" hidden="1">'3np - Elektroinstalace - ...'!$C$128:$K$355</definedName>
    <definedName name="_xlnm.Print_Titles" localSheetId="1">'3np - Elektroinstalace - ...'!$128:$128</definedName>
    <definedName name="_xlnm.Print_Titles" localSheetId="0">'Rekapitulace stavby'!$92:$92</definedName>
    <definedName name="_xlnm.Print_Area" localSheetId="1">'3np - Elektroinstalace - ...'!$C$4:$J$76,'3np - Elektroinstalace - ...'!$C$82:$J$110,'3np - Elektroinstalace - ...'!$C$116:$K$355</definedName>
    <definedName name="_xlnm.Print_Area" localSheetId="0">'Rekapitulace stavby'!$D$4:$AO$76,'Rekapitulace stavby'!$C$82:$AQ$96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2" l="1"/>
  <c r="J36" i="2"/>
  <c r="AY95" i="1" s="1"/>
  <c r="J35" i="2"/>
  <c r="AX95" i="1" s="1"/>
  <c r="BI355" i="2"/>
  <c r="BH355" i="2"/>
  <c r="BG355" i="2"/>
  <c r="BF355" i="2"/>
  <c r="BK355" i="2"/>
  <c r="J355" i="2" s="1"/>
  <c r="BE355" i="2" s="1"/>
  <c r="BI354" i="2"/>
  <c r="BH354" i="2"/>
  <c r="BG354" i="2"/>
  <c r="BF354" i="2"/>
  <c r="BK354" i="2"/>
  <c r="J354" i="2" s="1"/>
  <c r="BE354" i="2" s="1"/>
  <c r="BI353" i="2"/>
  <c r="BH353" i="2"/>
  <c r="BG353" i="2"/>
  <c r="BF353" i="2"/>
  <c r="BK353" i="2"/>
  <c r="J353" i="2"/>
  <c r="BE353" i="2" s="1"/>
  <c r="BI352" i="2"/>
  <c r="BH352" i="2"/>
  <c r="BG352" i="2"/>
  <c r="BF352" i="2"/>
  <c r="BK352" i="2"/>
  <c r="J352" i="2"/>
  <c r="BE352" i="2"/>
  <c r="BI351" i="2"/>
  <c r="BH351" i="2"/>
  <c r="BG351" i="2"/>
  <c r="BF351" i="2"/>
  <c r="BK351" i="2"/>
  <c r="J351" i="2" s="1"/>
  <c r="BE351" i="2" s="1"/>
  <c r="BI350" i="2"/>
  <c r="BH350" i="2"/>
  <c r="BG350" i="2"/>
  <c r="BF350" i="2"/>
  <c r="BK350" i="2"/>
  <c r="J350" i="2"/>
  <c r="BE350" i="2" s="1"/>
  <c r="BI346" i="2"/>
  <c r="BH346" i="2"/>
  <c r="BG346" i="2"/>
  <c r="BF346" i="2"/>
  <c r="T346" i="2"/>
  <c r="T345" i="2" s="1"/>
  <c r="T344" i="2" s="1"/>
  <c r="R346" i="2"/>
  <c r="R345" i="2"/>
  <c r="R344" i="2"/>
  <c r="P346" i="2"/>
  <c r="P345" i="2"/>
  <c r="P344" i="2"/>
  <c r="BI342" i="2"/>
  <c r="BH342" i="2"/>
  <c r="BG342" i="2"/>
  <c r="BF342" i="2"/>
  <c r="T342" i="2"/>
  <c r="R342" i="2"/>
  <c r="P342" i="2"/>
  <c r="BI340" i="2"/>
  <c r="BH340" i="2"/>
  <c r="BG340" i="2"/>
  <c r="BF340" i="2"/>
  <c r="T340" i="2"/>
  <c r="R340" i="2"/>
  <c r="P340" i="2"/>
  <c r="BI338" i="2"/>
  <c r="BH338" i="2"/>
  <c r="BG338" i="2"/>
  <c r="BF338" i="2"/>
  <c r="T338" i="2"/>
  <c r="R338" i="2"/>
  <c r="P338" i="2"/>
  <c r="BI337" i="2"/>
  <c r="BH337" i="2"/>
  <c r="BG337" i="2"/>
  <c r="BF337" i="2"/>
  <c r="T337" i="2"/>
  <c r="R337" i="2"/>
  <c r="P337" i="2"/>
  <c r="BI336" i="2"/>
  <c r="BH336" i="2"/>
  <c r="BG336" i="2"/>
  <c r="BF336" i="2"/>
  <c r="T336" i="2"/>
  <c r="R336" i="2"/>
  <c r="P336" i="2"/>
  <c r="BI335" i="2"/>
  <c r="BH335" i="2"/>
  <c r="BG335" i="2"/>
  <c r="BF335" i="2"/>
  <c r="T335" i="2"/>
  <c r="R335" i="2"/>
  <c r="P335" i="2"/>
  <c r="BI334" i="2"/>
  <c r="BH334" i="2"/>
  <c r="BG334" i="2"/>
  <c r="BF334" i="2"/>
  <c r="T334" i="2"/>
  <c r="R334" i="2"/>
  <c r="P334" i="2"/>
  <c r="BI331" i="2"/>
  <c r="BH331" i="2"/>
  <c r="BG331" i="2"/>
  <c r="BF331" i="2"/>
  <c r="T331" i="2"/>
  <c r="R331" i="2"/>
  <c r="P331" i="2"/>
  <c r="BI328" i="2"/>
  <c r="BH328" i="2"/>
  <c r="BG328" i="2"/>
  <c r="BF328" i="2"/>
  <c r="T328" i="2"/>
  <c r="R328" i="2"/>
  <c r="P328" i="2"/>
  <c r="BI326" i="2"/>
  <c r="BH326" i="2"/>
  <c r="BG326" i="2"/>
  <c r="BF326" i="2"/>
  <c r="T326" i="2"/>
  <c r="R326" i="2"/>
  <c r="P326" i="2"/>
  <c r="BI323" i="2"/>
  <c r="BH323" i="2"/>
  <c r="BG323" i="2"/>
  <c r="BF323" i="2"/>
  <c r="T323" i="2"/>
  <c r="R323" i="2"/>
  <c r="P323" i="2"/>
  <c r="BI321" i="2"/>
  <c r="BH321" i="2"/>
  <c r="BG321" i="2"/>
  <c r="BF321" i="2"/>
  <c r="T321" i="2"/>
  <c r="R321" i="2"/>
  <c r="P321"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3" i="2"/>
  <c r="BH313" i="2"/>
  <c r="BG313" i="2"/>
  <c r="BF313" i="2"/>
  <c r="T313" i="2"/>
  <c r="R313" i="2"/>
  <c r="P313" i="2"/>
  <c r="BI312" i="2"/>
  <c r="BH312" i="2"/>
  <c r="BG312" i="2"/>
  <c r="BF312" i="2"/>
  <c r="T312" i="2"/>
  <c r="R312" i="2"/>
  <c r="P312" i="2"/>
  <c r="BI311" i="2"/>
  <c r="BH311" i="2"/>
  <c r="BG311" i="2"/>
  <c r="BF311" i="2"/>
  <c r="T311" i="2"/>
  <c r="R311" i="2"/>
  <c r="P311" i="2"/>
  <c r="BI308" i="2"/>
  <c r="BH308" i="2"/>
  <c r="BG308" i="2"/>
  <c r="BF308" i="2"/>
  <c r="T308" i="2"/>
  <c r="R308" i="2"/>
  <c r="P308" i="2"/>
  <c r="BI305" i="2"/>
  <c r="BH305" i="2"/>
  <c r="BG305" i="2"/>
  <c r="BF305" i="2"/>
  <c r="T305" i="2"/>
  <c r="R305" i="2"/>
  <c r="P305" i="2"/>
  <c r="BI302" i="2"/>
  <c r="BH302" i="2"/>
  <c r="BG302" i="2"/>
  <c r="BF302" i="2"/>
  <c r="T302" i="2"/>
  <c r="R302" i="2"/>
  <c r="P302" i="2"/>
  <c r="BI299" i="2"/>
  <c r="BH299" i="2"/>
  <c r="BG299" i="2"/>
  <c r="BF299" i="2"/>
  <c r="T299" i="2"/>
  <c r="R299" i="2"/>
  <c r="P299"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1" i="2"/>
  <c r="BH291" i="2"/>
  <c r="BG291" i="2"/>
  <c r="BF291" i="2"/>
  <c r="T291" i="2"/>
  <c r="R291" i="2"/>
  <c r="P291" i="2"/>
  <c r="BI290" i="2"/>
  <c r="BH290" i="2"/>
  <c r="BG290" i="2"/>
  <c r="BF290" i="2"/>
  <c r="T290" i="2"/>
  <c r="R290" i="2"/>
  <c r="P290" i="2"/>
  <c r="BI289" i="2"/>
  <c r="BH289" i="2"/>
  <c r="BG289" i="2"/>
  <c r="BF289" i="2"/>
  <c r="T289" i="2"/>
  <c r="R289" i="2"/>
  <c r="P289" i="2"/>
  <c r="BI288" i="2"/>
  <c r="BH288" i="2"/>
  <c r="BG288" i="2"/>
  <c r="BF288" i="2"/>
  <c r="T288" i="2"/>
  <c r="R288" i="2"/>
  <c r="P288" i="2"/>
  <c r="BI287" i="2"/>
  <c r="BH287" i="2"/>
  <c r="BG287" i="2"/>
  <c r="BF287" i="2"/>
  <c r="T287" i="2"/>
  <c r="R287" i="2"/>
  <c r="P287"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1" i="2"/>
  <c r="BH281" i="2"/>
  <c r="BG281" i="2"/>
  <c r="BF281" i="2"/>
  <c r="T281" i="2"/>
  <c r="R281" i="2"/>
  <c r="P281" i="2"/>
  <c r="BI280" i="2"/>
  <c r="BH280" i="2"/>
  <c r="BG280" i="2"/>
  <c r="BF280" i="2"/>
  <c r="T280" i="2"/>
  <c r="R280" i="2"/>
  <c r="P280" i="2"/>
  <c r="BI279" i="2"/>
  <c r="BH279" i="2"/>
  <c r="BG279" i="2"/>
  <c r="BF279" i="2"/>
  <c r="T279" i="2"/>
  <c r="R279" i="2"/>
  <c r="P279" i="2"/>
  <c r="BI274" i="2"/>
  <c r="BH274" i="2"/>
  <c r="BG274" i="2"/>
  <c r="BF274" i="2"/>
  <c r="T274" i="2"/>
  <c r="R274" i="2"/>
  <c r="P274"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7" i="2"/>
  <c r="BH267" i="2"/>
  <c r="BG267" i="2"/>
  <c r="BF267" i="2"/>
  <c r="T267" i="2"/>
  <c r="R267" i="2"/>
  <c r="P267" i="2"/>
  <c r="BI266" i="2"/>
  <c r="BH266" i="2"/>
  <c r="BG266" i="2"/>
  <c r="BF266" i="2"/>
  <c r="T266" i="2"/>
  <c r="R266" i="2"/>
  <c r="P266" i="2"/>
  <c r="BI264" i="2"/>
  <c r="BH264" i="2"/>
  <c r="BG264" i="2"/>
  <c r="BF264" i="2"/>
  <c r="T264" i="2"/>
  <c r="R264" i="2"/>
  <c r="P264" i="2"/>
  <c r="BI263" i="2"/>
  <c r="BH263" i="2"/>
  <c r="BG263" i="2"/>
  <c r="BF263" i="2"/>
  <c r="T263" i="2"/>
  <c r="R263" i="2"/>
  <c r="P263" i="2"/>
  <c r="BI262" i="2"/>
  <c r="BH262" i="2"/>
  <c r="BG262" i="2"/>
  <c r="BF262" i="2"/>
  <c r="T262" i="2"/>
  <c r="R262" i="2"/>
  <c r="P262" i="2"/>
  <c r="BI260" i="2"/>
  <c r="BH260" i="2"/>
  <c r="BG260" i="2"/>
  <c r="BF260" i="2"/>
  <c r="T260" i="2"/>
  <c r="R260" i="2"/>
  <c r="P260" i="2"/>
  <c r="BI259" i="2"/>
  <c r="BH259" i="2"/>
  <c r="BG259" i="2"/>
  <c r="BF259" i="2"/>
  <c r="T259" i="2"/>
  <c r="R259" i="2"/>
  <c r="P259" i="2"/>
  <c r="BI258" i="2"/>
  <c r="BH258" i="2"/>
  <c r="BG258" i="2"/>
  <c r="BF258" i="2"/>
  <c r="T258" i="2"/>
  <c r="R258" i="2"/>
  <c r="P258" i="2"/>
  <c r="BI256" i="2"/>
  <c r="BH256" i="2"/>
  <c r="BG256" i="2"/>
  <c r="BF256" i="2"/>
  <c r="T256" i="2"/>
  <c r="R256" i="2"/>
  <c r="P256" i="2"/>
  <c r="BI255" i="2"/>
  <c r="BH255" i="2"/>
  <c r="BG255" i="2"/>
  <c r="BF255" i="2"/>
  <c r="T255" i="2"/>
  <c r="R255" i="2"/>
  <c r="P255" i="2"/>
  <c r="BI253" i="2"/>
  <c r="BH253" i="2"/>
  <c r="BG253" i="2"/>
  <c r="BF253" i="2"/>
  <c r="T253" i="2"/>
  <c r="R253" i="2"/>
  <c r="P253" i="2"/>
  <c r="BI252" i="2"/>
  <c r="BH252" i="2"/>
  <c r="BG252" i="2"/>
  <c r="BF252" i="2"/>
  <c r="T252" i="2"/>
  <c r="R252" i="2"/>
  <c r="P252" i="2"/>
  <c r="BI250" i="2"/>
  <c r="BH250" i="2"/>
  <c r="BG250" i="2"/>
  <c r="BF250" i="2"/>
  <c r="T250" i="2"/>
  <c r="R250" i="2"/>
  <c r="P250" i="2"/>
  <c r="BI249" i="2"/>
  <c r="BH249" i="2"/>
  <c r="BG249" i="2"/>
  <c r="BF249" i="2"/>
  <c r="T249" i="2"/>
  <c r="R249" i="2"/>
  <c r="P249" i="2"/>
  <c r="BI248" i="2"/>
  <c r="BH248" i="2"/>
  <c r="BG248" i="2"/>
  <c r="BF248" i="2"/>
  <c r="T248" i="2"/>
  <c r="R248" i="2"/>
  <c r="P248" i="2"/>
  <c r="BI247" i="2"/>
  <c r="BH247" i="2"/>
  <c r="BG247" i="2"/>
  <c r="BF247" i="2"/>
  <c r="T247" i="2"/>
  <c r="R247" i="2"/>
  <c r="P247" i="2"/>
  <c r="BI246" i="2"/>
  <c r="BH246" i="2"/>
  <c r="BG246" i="2"/>
  <c r="BF246" i="2"/>
  <c r="T246" i="2"/>
  <c r="R246" i="2"/>
  <c r="P246" i="2"/>
  <c r="BI244" i="2"/>
  <c r="BH244" i="2"/>
  <c r="BG244" i="2"/>
  <c r="BF244" i="2"/>
  <c r="T244" i="2"/>
  <c r="R244" i="2"/>
  <c r="P244" i="2"/>
  <c r="BI243" i="2"/>
  <c r="BH243" i="2"/>
  <c r="BG243" i="2"/>
  <c r="BF243" i="2"/>
  <c r="T243" i="2"/>
  <c r="R243" i="2"/>
  <c r="P243" i="2"/>
  <c r="BI241" i="2"/>
  <c r="BH241" i="2"/>
  <c r="BG241" i="2"/>
  <c r="BF241" i="2"/>
  <c r="T241" i="2"/>
  <c r="R241" i="2"/>
  <c r="P241" i="2"/>
  <c r="BI240" i="2"/>
  <c r="BH240" i="2"/>
  <c r="BG240" i="2"/>
  <c r="BF240" i="2"/>
  <c r="T240" i="2"/>
  <c r="R240" i="2"/>
  <c r="P240" i="2"/>
  <c r="BI238" i="2"/>
  <c r="BH238" i="2"/>
  <c r="BG238" i="2"/>
  <c r="BF238" i="2"/>
  <c r="T238" i="2"/>
  <c r="R238" i="2"/>
  <c r="P238" i="2"/>
  <c r="BI237" i="2"/>
  <c r="BH237" i="2"/>
  <c r="BG237" i="2"/>
  <c r="BF237" i="2"/>
  <c r="T237" i="2"/>
  <c r="R237" i="2"/>
  <c r="P237" i="2"/>
  <c r="BI236" i="2"/>
  <c r="BH236" i="2"/>
  <c r="BG236" i="2"/>
  <c r="BF236" i="2"/>
  <c r="T236" i="2"/>
  <c r="R236" i="2"/>
  <c r="P236" i="2"/>
  <c r="BI235" i="2"/>
  <c r="BH235" i="2"/>
  <c r="BG235" i="2"/>
  <c r="BF235" i="2"/>
  <c r="T235" i="2"/>
  <c r="R235" i="2"/>
  <c r="P235" i="2"/>
  <c r="BI233" i="2"/>
  <c r="BH233" i="2"/>
  <c r="BG233" i="2"/>
  <c r="BF233" i="2"/>
  <c r="T233" i="2"/>
  <c r="R233" i="2"/>
  <c r="P233"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7" i="2"/>
  <c r="BH227" i="2"/>
  <c r="BG227" i="2"/>
  <c r="BF227" i="2"/>
  <c r="T227" i="2"/>
  <c r="R227" i="2"/>
  <c r="P227" i="2"/>
  <c r="BI226" i="2"/>
  <c r="BH226" i="2"/>
  <c r="BG226" i="2"/>
  <c r="BF226" i="2"/>
  <c r="T226" i="2"/>
  <c r="R226" i="2"/>
  <c r="P226" i="2"/>
  <c r="BI225" i="2"/>
  <c r="BH225" i="2"/>
  <c r="BG225" i="2"/>
  <c r="BF225" i="2"/>
  <c r="T225" i="2"/>
  <c r="R225" i="2"/>
  <c r="P225" i="2"/>
  <c r="BI224" i="2"/>
  <c r="BH224" i="2"/>
  <c r="BG224" i="2"/>
  <c r="BF224" i="2"/>
  <c r="T224" i="2"/>
  <c r="R224" i="2"/>
  <c r="P224" i="2"/>
  <c r="BI222" i="2"/>
  <c r="BH222" i="2"/>
  <c r="BG222" i="2"/>
  <c r="BF222" i="2"/>
  <c r="T222" i="2"/>
  <c r="R222" i="2"/>
  <c r="P222" i="2"/>
  <c r="BI221" i="2"/>
  <c r="BH221" i="2"/>
  <c r="BG221" i="2"/>
  <c r="BF221" i="2"/>
  <c r="T221" i="2"/>
  <c r="R221" i="2"/>
  <c r="P221"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2" i="2"/>
  <c r="BH182" i="2"/>
  <c r="BG182" i="2"/>
  <c r="BF182" i="2"/>
  <c r="T182" i="2"/>
  <c r="R182" i="2"/>
  <c r="P182" i="2"/>
  <c r="BI180" i="2"/>
  <c r="BH180" i="2"/>
  <c r="BG180" i="2"/>
  <c r="BF180" i="2"/>
  <c r="T180" i="2"/>
  <c r="R180" i="2"/>
  <c r="P180" i="2"/>
  <c r="BI179" i="2"/>
  <c r="BH179" i="2"/>
  <c r="BG179" i="2"/>
  <c r="BF179" i="2"/>
  <c r="T179" i="2"/>
  <c r="R179" i="2"/>
  <c r="P179" i="2"/>
  <c r="BI177" i="2"/>
  <c r="BH177" i="2"/>
  <c r="BG177" i="2"/>
  <c r="BF177" i="2"/>
  <c r="T177" i="2"/>
  <c r="R177" i="2"/>
  <c r="P177" i="2"/>
  <c r="BI176" i="2"/>
  <c r="BH176" i="2"/>
  <c r="BG176" i="2"/>
  <c r="BF176" i="2"/>
  <c r="T176" i="2"/>
  <c r="R176" i="2"/>
  <c r="P176" i="2"/>
  <c r="BI174" i="2"/>
  <c r="BH174" i="2"/>
  <c r="BG174" i="2"/>
  <c r="BF174" i="2"/>
  <c r="T174" i="2"/>
  <c r="R174" i="2"/>
  <c r="P174" i="2"/>
  <c r="BI173" i="2"/>
  <c r="BH173" i="2"/>
  <c r="BG173" i="2"/>
  <c r="BF173" i="2"/>
  <c r="T173" i="2"/>
  <c r="R173" i="2"/>
  <c r="P173" i="2"/>
  <c r="BI171" i="2"/>
  <c r="BH171" i="2"/>
  <c r="BG171" i="2"/>
  <c r="BF171" i="2"/>
  <c r="T171" i="2"/>
  <c r="R171" i="2"/>
  <c r="P171" i="2"/>
  <c r="BI170" i="2"/>
  <c r="BH170" i="2"/>
  <c r="BG170" i="2"/>
  <c r="BF170" i="2"/>
  <c r="T170" i="2"/>
  <c r="R170" i="2"/>
  <c r="P170"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J126" i="2"/>
  <c r="F123" i="2"/>
  <c r="E121" i="2"/>
  <c r="J92" i="2"/>
  <c r="F89" i="2"/>
  <c r="E87" i="2"/>
  <c r="J21" i="2"/>
  <c r="E21" i="2"/>
  <c r="J91" i="2" s="1"/>
  <c r="J20" i="2"/>
  <c r="J18" i="2"/>
  <c r="E18" i="2"/>
  <c r="F126" i="2" s="1"/>
  <c r="J17" i="2"/>
  <c r="J15" i="2"/>
  <c r="E15" i="2"/>
  <c r="F91" i="2" s="1"/>
  <c r="J14" i="2"/>
  <c r="J12" i="2"/>
  <c r="J89" i="2" s="1"/>
  <c r="E7" i="2"/>
  <c r="E119" i="2"/>
  <c r="L90" i="1"/>
  <c r="AM90" i="1"/>
  <c r="AM89" i="1"/>
  <c r="L89" i="1"/>
  <c r="AM87" i="1"/>
  <c r="L87" i="1"/>
  <c r="L85" i="1"/>
  <c r="L84" i="1"/>
  <c r="BK321" i="2"/>
  <c r="J252" i="2"/>
  <c r="J185" i="2"/>
  <c r="J302" i="2"/>
  <c r="BK222" i="2"/>
  <c r="BK318" i="2"/>
  <c r="J183" i="2"/>
  <c r="J318" i="2"/>
  <c r="J250" i="2"/>
  <c r="J177" i="2"/>
  <c r="J272" i="2"/>
  <c r="BK171" i="2"/>
  <c r="BK238" i="2"/>
  <c r="BK312" i="2"/>
  <c r="J241" i="2"/>
  <c r="BK140" i="2"/>
  <c r="BK266" i="2"/>
  <c r="BK174" i="2"/>
  <c r="J317" i="2"/>
  <c r="BK243" i="2"/>
  <c r="BK147" i="2"/>
  <c r="BK289" i="2"/>
  <c r="J238" i="2"/>
  <c r="BK340" i="2"/>
  <c r="BK229" i="2"/>
  <c r="J334" i="2"/>
  <c r="J271" i="2"/>
  <c r="J145" i="2"/>
  <c r="BK274" i="2"/>
  <c r="BK323" i="2"/>
  <c r="BK294" i="2"/>
  <c r="BK153" i="2"/>
  <c r="BK269" i="2"/>
  <c r="J216" i="2"/>
  <c r="J321" i="2"/>
  <c r="J190" i="2"/>
  <c r="J264" i="2"/>
  <c r="J224" i="2"/>
  <c r="J314" i="2"/>
  <c r="J221" i="2"/>
  <c r="J292" i="2"/>
  <c r="BK136" i="2"/>
  <c r="J187" i="2"/>
  <c r="BK142" i="2"/>
  <c r="BK231" i="2"/>
  <c r="BK179" i="2"/>
  <c r="J230" i="2"/>
  <c r="J268" i="2"/>
  <c r="BK166" i="2"/>
  <c r="BK290" i="2"/>
  <c r="J214" i="2"/>
  <c r="BK295" i="2"/>
  <c r="BK173" i="2"/>
  <c r="J281" i="2"/>
  <c r="BK235" i="2"/>
  <c r="BK284" i="2"/>
  <c r="BK311" i="2"/>
  <c r="J244" i="2"/>
  <c r="J132" i="2"/>
  <c r="J249" i="2"/>
  <c r="BK134" i="2"/>
  <c r="BK200" i="2"/>
  <c r="BK132" i="2"/>
  <c r="J291" i="2"/>
  <c r="BK225" i="2"/>
  <c r="J342" i="2"/>
  <c r="BK244" i="2"/>
  <c r="J280" i="2"/>
  <c r="J142" i="2"/>
  <c r="BK281" i="2"/>
  <c r="J236" i="2"/>
  <c r="BK283" i="2"/>
  <c r="BK337" i="2"/>
  <c r="BK250" i="2"/>
  <c r="BK214" i="2"/>
  <c r="BK247" i="2"/>
  <c r="J161" i="2"/>
  <c r="BK189" i="2"/>
  <c r="J135" i="2"/>
  <c r="BK291" i="2"/>
  <c r="BK143" i="2"/>
  <c r="J246" i="2"/>
  <c r="BK288" i="2"/>
  <c r="BK264" i="2"/>
  <c r="J180" i="2"/>
  <c r="J331" i="2"/>
  <c r="BK249" i="2"/>
  <c r="J294" i="2"/>
  <c r="J247" i="2"/>
  <c r="BK165" i="2"/>
  <c r="BK338" i="2"/>
  <c r="J258" i="2"/>
  <c r="J141" i="2"/>
  <c r="BK315" i="2"/>
  <c r="J210" i="2"/>
  <c r="BK342" i="2"/>
  <c r="BK297" i="2"/>
  <c r="BK255" i="2"/>
  <c r="BK202" i="2"/>
  <c r="J315" i="2"/>
  <c r="BK268" i="2"/>
  <c r="J163" i="2"/>
  <c r="BK170" i="2"/>
  <c r="J248" i="2"/>
  <c r="J260" i="2"/>
  <c r="BK212" i="2"/>
  <c r="J335" i="2"/>
  <c r="BK177" i="2"/>
  <c r="BK253" i="2"/>
  <c r="BK336" i="2"/>
  <c r="BK286" i="2"/>
  <c r="BK224" i="2"/>
  <c r="J270" i="2"/>
  <c r="BK159" i="2"/>
  <c r="BK187" i="2"/>
  <c r="J312" i="2"/>
  <c r="BK196" i="2"/>
  <c r="J232" i="2"/>
  <c r="J143" i="2"/>
  <c r="BK226" i="2"/>
  <c r="J316" i="2"/>
  <c r="J168" i="2"/>
  <c r="BK246" i="2"/>
  <c r="BK270" i="2"/>
  <c r="J153" i="2"/>
  <c r="J290" i="2"/>
  <c r="BK262" i="2"/>
  <c r="BK208" i="2"/>
  <c r="J149" i="2"/>
  <c r="J297" i="2"/>
  <c r="BK232" i="2"/>
  <c r="J288" i="2"/>
  <c r="BK183" i="2"/>
  <c r="J255" i="2"/>
  <c r="J243" i="2"/>
  <c r="J139" i="2"/>
  <c r="BK313" i="2"/>
  <c r="BK139" i="2"/>
  <c r="J182" i="2"/>
  <c r="BK145" i="2"/>
  <c r="J328" i="2"/>
  <c r="BK260" i="2"/>
  <c r="BK194" i="2"/>
  <c r="J293" i="2"/>
  <c r="J256" i="2"/>
  <c r="J233" i="2"/>
  <c r="BK155" i="2"/>
  <c r="BK328" i="2"/>
  <c r="J226" i="2"/>
  <c r="J338" i="2"/>
  <c r="J311" i="2"/>
  <c r="J299" i="2"/>
  <c r="J170" i="2"/>
  <c r="BK198" i="2"/>
  <c r="J313" i="2"/>
  <c r="J240" i="2"/>
  <c r="BK138" i="2"/>
  <c r="J266" i="2"/>
  <c r="J166" i="2"/>
  <c r="J138" i="2"/>
  <c r="BK157" i="2"/>
  <c r="BK305" i="2"/>
  <c r="BK220" i="2"/>
  <c r="BK299" i="2"/>
  <c r="J137" i="2"/>
  <c r="BK279" i="2"/>
  <c r="J208" i="2"/>
  <c r="J337" i="2"/>
  <c r="J202" i="2"/>
  <c r="J167" i="2"/>
  <c r="J305" i="2"/>
  <c r="J165" i="2"/>
  <c r="J218" i="2"/>
  <c r="J159" i="2"/>
  <c r="J286" i="2"/>
  <c r="J227" i="2"/>
  <c r="J134" i="2"/>
  <c r="BK271" i="2"/>
  <c r="BK216" i="2"/>
  <c r="BK346" i="2"/>
  <c r="J171" i="2"/>
  <c r="J225" i="2"/>
  <c r="BK293" i="2"/>
  <c r="J147" i="2"/>
  <c r="BK167" i="2"/>
  <c r="BK248" i="2"/>
  <c r="BK296" i="2"/>
  <c r="BK237" i="2"/>
  <c r="BK133" i="2"/>
  <c r="BK259" i="2"/>
  <c r="J156" i="2"/>
  <c r="BK236" i="2"/>
  <c r="BK256" i="2"/>
  <c r="BK240" i="2"/>
  <c r="BK267" i="2"/>
  <c r="J289" i="2"/>
  <c r="BK141" i="2"/>
  <c r="J285" i="2"/>
  <c r="BK161" i="2"/>
  <c r="J262" i="2"/>
  <c r="J157" i="2"/>
  <c r="J283" i="2"/>
  <c r="J336" i="2"/>
  <c r="J206" i="2"/>
  <c r="BK334" i="2"/>
  <c r="J194" i="2"/>
  <c r="J295" i="2"/>
  <c r="BK233" i="2"/>
  <c r="BK137" i="2"/>
  <c r="BK192" i="2"/>
  <c r="J323" i="2"/>
  <c r="BK185" i="2"/>
  <c r="J263" i="2"/>
  <c r="BK190" i="2"/>
  <c r="BK287" i="2"/>
  <c r="J174" i="2"/>
  <c r="J237" i="2"/>
  <c r="J274" i="2"/>
  <c r="J136" i="2"/>
  <c r="J259" i="2"/>
  <c r="BK210" i="2"/>
  <c r="J155" i="2"/>
  <c r="BK314" i="2"/>
  <c r="BK163" i="2"/>
  <c r="J267" i="2"/>
  <c r="BK154" i="2"/>
  <c r="J326" i="2"/>
  <c r="J308" i="2"/>
  <c r="BK227" i="2"/>
  <c r="BK263" i="2"/>
  <c r="BK272" i="2"/>
  <c r="BK176" i="2"/>
  <c r="J296" i="2"/>
  <c r="J229" i="2"/>
  <c r="J189" i="2"/>
  <c r="J140" i="2"/>
  <c r="BK292" i="2"/>
  <c r="J173" i="2"/>
  <c r="J133" i="2"/>
  <c r="BK258" i="2"/>
  <c r="J204" i="2"/>
  <c r="BK331" i="2"/>
  <c r="BK230" i="2"/>
  <c r="BK180" i="2"/>
  <c r="BK280" i="2"/>
  <c r="BK204" i="2"/>
  <c r="J284" i="2"/>
  <c r="J340" i="2"/>
  <c r="J235" i="2"/>
  <c r="BK149" i="2"/>
  <c r="AS94" i="1"/>
  <c r="J200" i="2"/>
  <c r="J212" i="2"/>
  <c r="BK252" i="2"/>
  <c r="BK135" i="2"/>
  <c r="BK316" i="2"/>
  <c r="BK326" i="2"/>
  <c r="J198" i="2"/>
  <c r="J279" i="2"/>
  <c r="BK317" i="2"/>
  <c r="BK241" i="2"/>
  <c r="J220" i="2"/>
  <c r="BK335" i="2"/>
  <c r="BK221" i="2"/>
  <c r="J154" i="2"/>
  <c r="J192" i="2"/>
  <c r="J179" i="2"/>
  <c r="J287" i="2"/>
  <c r="BK206" i="2"/>
  <c r="BK302" i="2"/>
  <c r="J176" i="2"/>
  <c r="BK218" i="2"/>
  <c r="J253" i="2"/>
  <c r="BK156" i="2"/>
  <c r="J231" i="2"/>
  <c r="J269" i="2"/>
  <c r="BK168" i="2"/>
  <c r="BK308" i="2"/>
  <c r="J196" i="2"/>
  <c r="BK285" i="2"/>
  <c r="J222" i="2"/>
  <c r="J346" i="2"/>
  <c r="BK182" i="2"/>
  <c r="P131" i="2" l="1"/>
  <c r="T144" i="2"/>
  <c r="BK310" i="2"/>
  <c r="J310" i="2" s="1"/>
  <c r="J103" i="2" s="1"/>
  <c r="BK152" i="2"/>
  <c r="J152" i="2" s="1"/>
  <c r="J101" i="2" s="1"/>
  <c r="BK320" i="2"/>
  <c r="BK319" i="2"/>
  <c r="J319" i="2" s="1"/>
  <c r="J104" i="2" s="1"/>
  <c r="BK131" i="2"/>
  <c r="BK130" i="2"/>
  <c r="BK144" i="2"/>
  <c r="J144" i="2" s="1"/>
  <c r="J99" i="2" s="1"/>
  <c r="T310" i="2"/>
  <c r="R152" i="2"/>
  <c r="R151" i="2"/>
  <c r="R310" i="2"/>
  <c r="T333" i="2"/>
  <c r="R131" i="2"/>
  <c r="R144" i="2"/>
  <c r="P310" i="2"/>
  <c r="BK333" i="2"/>
  <c r="J333" i="2"/>
  <c r="J106" i="2"/>
  <c r="T152" i="2"/>
  <c r="T151" i="2" s="1"/>
  <c r="T304" i="2"/>
  <c r="R320" i="2"/>
  <c r="R319" i="2" s="1"/>
  <c r="P333" i="2"/>
  <c r="P152" i="2"/>
  <c r="P151" i="2"/>
  <c r="R304" i="2"/>
  <c r="T320" i="2"/>
  <c r="T319" i="2" s="1"/>
  <c r="T131" i="2"/>
  <c r="T130" i="2" s="1"/>
  <c r="P144" i="2"/>
  <c r="BK304" i="2"/>
  <c r="J304" i="2"/>
  <c r="J102" i="2" s="1"/>
  <c r="P304" i="2"/>
  <c r="P320" i="2"/>
  <c r="P319" i="2" s="1"/>
  <c r="R333" i="2"/>
  <c r="BK349" i="2"/>
  <c r="J349" i="2"/>
  <c r="J109" i="2"/>
  <c r="BK345" i="2"/>
  <c r="J345" i="2" s="1"/>
  <c r="J108" i="2" s="1"/>
  <c r="BE145" i="2"/>
  <c r="BE221" i="2"/>
  <c r="BE229" i="2"/>
  <c r="BE240" i="2"/>
  <c r="BE249" i="2"/>
  <c r="BE263" i="2"/>
  <c r="BE266" i="2"/>
  <c r="BE299" i="2"/>
  <c r="BE308" i="2"/>
  <c r="BE326" i="2"/>
  <c r="BE136" i="2"/>
  <c r="BE156" i="2"/>
  <c r="BE196" i="2"/>
  <c r="BE200" i="2"/>
  <c r="BE208" i="2"/>
  <c r="BE255" i="2"/>
  <c r="BE258" i="2"/>
  <c r="BE262" i="2"/>
  <c r="BE312" i="2"/>
  <c r="BE135" i="2"/>
  <c r="BE180" i="2"/>
  <c r="BE216" i="2"/>
  <c r="BE246" i="2"/>
  <c r="BE252" i="2"/>
  <c r="BE256" i="2"/>
  <c r="BE271" i="2"/>
  <c r="BE274" i="2"/>
  <c r="BE279" i="2"/>
  <c r="BE287" i="2"/>
  <c r="BE297" i="2"/>
  <c r="BE185" i="2"/>
  <c r="BE206" i="2"/>
  <c r="BE220" i="2"/>
  <c r="BE250" i="2"/>
  <c r="BE272" i="2"/>
  <c r="BE289" i="2"/>
  <c r="BE331" i="2"/>
  <c r="BE335" i="2"/>
  <c r="BE336" i="2"/>
  <c r="BE147" i="2"/>
  <c r="BE155" i="2"/>
  <c r="BE165" i="2"/>
  <c r="BE174" i="2"/>
  <c r="BE212" i="2"/>
  <c r="BE259" i="2"/>
  <c r="BE267" i="2"/>
  <c r="BE269" i="2"/>
  <c r="BE292" i="2"/>
  <c r="BE294" i="2"/>
  <c r="BE231" i="2"/>
  <c r="BE268" i="2"/>
  <c r="BE283" i="2"/>
  <c r="BE317" i="2"/>
  <c r="BE328" i="2"/>
  <c r="BE340" i="2"/>
  <c r="BE342" i="2"/>
  <c r="BE346" i="2"/>
  <c r="J123" i="2"/>
  <c r="BE132" i="2"/>
  <c r="BE183" i="2"/>
  <c r="BE190" i="2"/>
  <c r="BE202" i="2"/>
  <c r="BE218" i="2"/>
  <c r="BE227" i="2"/>
  <c r="BE284" i="2"/>
  <c r="BE291" i="2"/>
  <c r="BE295" i="2"/>
  <c r="BE321" i="2"/>
  <c r="BE334" i="2"/>
  <c r="E85" i="2"/>
  <c r="F125" i="2"/>
  <c r="BE134" i="2"/>
  <c r="BE154" i="2"/>
  <c r="BE163" i="2"/>
  <c r="BE192" i="2"/>
  <c r="BE198" i="2"/>
  <c r="BE210" i="2"/>
  <c r="BE224" i="2"/>
  <c r="BE226" i="2"/>
  <c r="BE241" i="2"/>
  <c r="BE264" i="2"/>
  <c r="BE270" i="2"/>
  <c r="J125" i="2"/>
  <c r="BE204" i="2"/>
  <c r="BE232" i="2"/>
  <c r="BE237" i="2"/>
  <c r="BE244" i="2"/>
  <c r="BE248" i="2"/>
  <c r="BE288" i="2"/>
  <c r="BE293" i="2"/>
  <c r="BE311" i="2"/>
  <c r="BE318" i="2"/>
  <c r="BE337" i="2"/>
  <c r="BE338" i="2"/>
  <c r="BE137" i="2"/>
  <c r="BE138" i="2"/>
  <c r="BE170" i="2"/>
  <c r="BE173" i="2"/>
  <c r="BE176" i="2"/>
  <c r="BE230" i="2"/>
  <c r="BE290" i="2"/>
  <c r="BE315" i="2"/>
  <c r="BE236" i="2"/>
  <c r="BE247" i="2"/>
  <c r="BE253" i="2"/>
  <c r="BE260" i="2"/>
  <c r="BE280" i="2"/>
  <c r="BE314" i="2"/>
  <c r="BE323" i="2"/>
  <c r="BE133" i="2"/>
  <c r="BE142" i="2"/>
  <c r="BE143" i="2"/>
  <c r="BE149" i="2"/>
  <c r="BE161" i="2"/>
  <c r="BE166" i="2"/>
  <c r="BE167" i="2"/>
  <c r="BE168" i="2"/>
  <c r="BE179" i="2"/>
  <c r="BE233" i="2"/>
  <c r="BE296" i="2"/>
  <c r="BE313" i="2"/>
  <c r="BE316" i="2"/>
  <c r="F92" i="2"/>
  <c r="BE171" i="2"/>
  <c r="BE177" i="2"/>
  <c r="BE182" i="2"/>
  <c r="BE189" i="2"/>
  <c r="BE194" i="2"/>
  <c r="BE222" i="2"/>
  <c r="BE225" i="2"/>
  <c r="BE281" i="2"/>
  <c r="BE285" i="2"/>
  <c r="BE286" i="2"/>
  <c r="BE302" i="2"/>
  <c r="BE139" i="2"/>
  <c r="BE140" i="2"/>
  <c r="BE141" i="2"/>
  <c r="BE157" i="2"/>
  <c r="BE214" i="2"/>
  <c r="BE238" i="2"/>
  <c r="BE243" i="2"/>
  <c r="BE153" i="2"/>
  <c r="BE159" i="2"/>
  <c r="BE187" i="2"/>
  <c r="BE235" i="2"/>
  <c r="BE305" i="2"/>
  <c r="F34" i="2"/>
  <c r="BA95" i="1" s="1"/>
  <c r="BA94" i="1" s="1"/>
  <c r="AW94" i="1" s="1"/>
  <c r="AK30" i="1" s="1"/>
  <c r="F37" i="2"/>
  <c r="BD95" i="1"/>
  <c r="BD94" i="1" s="1"/>
  <c r="W33" i="1" s="1"/>
  <c r="J34" i="2"/>
  <c r="AW95" i="1"/>
  <c r="F35" i="2"/>
  <c r="BB95" i="1" s="1"/>
  <c r="BB94" i="1" s="1"/>
  <c r="W31" i="1" s="1"/>
  <c r="F36" i="2"/>
  <c r="BC95" i="1"/>
  <c r="BC94" i="1"/>
  <c r="W32" i="1"/>
  <c r="T129" i="2" l="1"/>
  <c r="R130" i="2"/>
  <c r="R129" i="2" s="1"/>
  <c r="P130" i="2"/>
  <c r="P129" i="2" s="1"/>
  <c r="AU95" i="1" s="1"/>
  <c r="AU94" i="1" s="1"/>
  <c r="J130" i="2"/>
  <c r="J97" i="2"/>
  <c r="J131" i="2"/>
  <c r="J98" i="2"/>
  <c r="BK151" i="2"/>
  <c r="J151" i="2"/>
  <c r="J100" i="2" s="1"/>
  <c r="J320" i="2"/>
  <c r="J105" i="2" s="1"/>
  <c r="BK344" i="2"/>
  <c r="J344" i="2" s="1"/>
  <c r="J107" i="2" s="1"/>
  <c r="W30" i="1"/>
  <c r="AY94" i="1"/>
  <c r="AX94" i="1"/>
  <c r="J33" i="2"/>
  <c r="AV95" i="1" s="1"/>
  <c r="AT95" i="1" s="1"/>
  <c r="F33" i="2"/>
  <c r="AZ95" i="1" s="1"/>
  <c r="AZ94" i="1" s="1"/>
  <c r="AV94" i="1" s="1"/>
  <c r="AK29" i="1" s="1"/>
  <c r="BK129" i="2" l="1"/>
  <c r="J129" i="2" s="1"/>
  <c r="J30" i="2" s="1"/>
  <c r="AG95" i="1" s="1"/>
  <c r="AG94" i="1" s="1"/>
  <c r="AK26" i="1" s="1"/>
  <c r="AK35" i="1" s="1"/>
  <c r="AT94" i="1"/>
  <c r="W29" i="1"/>
  <c r="J39" i="2" l="1"/>
  <c r="J96" i="2"/>
  <c r="AN94" i="1"/>
  <c r="AN95" i="1"/>
</calcChain>
</file>

<file path=xl/sharedStrings.xml><?xml version="1.0" encoding="utf-8"?>
<sst xmlns="http://schemas.openxmlformats.org/spreadsheetml/2006/main" count="2868" uniqueCount="774">
  <si>
    <t>Export Komplet</t>
  </si>
  <si>
    <t/>
  </si>
  <si>
    <t>2.0</t>
  </si>
  <si>
    <t>ZAMOK</t>
  </si>
  <si>
    <t>False</t>
  </si>
  <si>
    <t>{07dcd03d-f305-41c6-a396-eb15e6b41891}</t>
  </si>
  <si>
    <t>0,01</t>
  </si>
  <si>
    <t>21</t>
  </si>
  <si>
    <t>15</t>
  </si>
  <si>
    <t>REKAPITULACE STAVBY</t>
  </si>
  <si>
    <t>v ---  níže se nacházejí doplnkové a pomocné údaje k sestavám  --- v</t>
  </si>
  <si>
    <t>Návod na vyplnění</t>
  </si>
  <si>
    <t>0,001</t>
  </si>
  <si>
    <t>Kód:</t>
  </si>
  <si>
    <t>2153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</si>
  <si>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</si>
  <si>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</si>
  <si>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KARLOVY VARY, ZŠ KONEČNÁ – REKONSTRUKCE ELEKTROINSTALACE</t>
  </si>
  <si>
    <t>KSO:</t>
  </si>
  <si>
    <t>CC-CZ:</t>
  </si>
  <si>
    <t>Místo:</t>
  </si>
  <si>
    <t xml:space="preserve"> </t>
  </si>
  <si>
    <t>Datum:</t>
  </si>
  <si>
    <t>1. 11. 2021</t>
  </si>
  <si>
    <t>Zadavatel:</t>
  </si>
  <si>
    <t>IČ:</t>
  </si>
  <si>
    <t>DIČ:</t>
  </si>
  <si>
    <t>Uchazeč:</t>
  </si>
  <si>
    <t>Vyplň údaj</t>
  </si>
  <si>
    <t>Projektant:</t>
  </si>
  <si>
    <t>True</t>
  </si>
  <si>
    <t>Zpracovatel:</t>
  </si>
  <si>
    <t>72270179</t>
  </si>
  <si>
    <t>Klimešová Miroslava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</si>
  <si>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</si>
  <si>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</si>
  <si>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</si>
  <si>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</si>
  <si>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</si>
  <si>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</si>
  <si>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</si>
  <si>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</si>
  <si>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</si>
  <si>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</si>
  <si>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</si>
  <si>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</si>
  <si>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</si>
  <si>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</si>
  <si>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</si>
  <si>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</si>
  <si>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</si>
  <si>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</si>
  <si>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</si>
  <si>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</si>
  <si>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</si>
  <si>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</si>
  <si>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</si>
  <si>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</si>
  <si>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</si>
  <si>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</si>
  <si>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</si>
  <si>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</si>
  <si>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</si>
  <si>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</si>
  <si>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</si>
  <si>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</si>
  <si>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</si>
  <si>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</si>
  <si>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</si>
  <si>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</si>
  <si>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</si>
  <si>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</si>
  <si>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</si>
  <si>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</si>
  <si>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</si>
  <si>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</si>
  <si>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</si>
  <si>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</si>
  <si>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</si>
  <si>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</si>
  <si>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</si>
  <si>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3np</t>
  </si>
  <si>
    <t>Elektroinstalace -  3.np</t>
  </si>
  <si>
    <t>STA</t>
  </si>
  <si>
    <t>1</t>
  </si>
  <si>
    <t>{2087b808-0a5d-4b8d-8e8f-4d42d50f01cf}</t>
  </si>
  <si>
    <t>2</t>
  </si>
  <si>
    <t>KRYCÍ LIST SOUPISU PRACÍ</t>
  </si>
  <si>
    <t>Objekt:</t>
  </si>
  <si>
    <t>3np - Elektroinstalace -  3.np</t>
  </si>
  <si>
    <t>REKAPITULACE ČLENĚNÍ SOUPISU PRACÍ</t>
  </si>
  <si>
    <t>Kód dílu - Popis</t>
  </si>
  <si>
    <t>Cena celkem [CZK]</t>
  </si>
  <si>
    <t>Náklady ze soupisu prací</t>
  </si>
  <si>
    <t>-1</t>
  </si>
  <si>
    <t>HSV - HSV</t>
  </si>
  <si>
    <t xml:space="preserve">    741.1 - Slaboproudy Celkem 3.NP + doplnění v 1. a 2.NP</t>
  </si>
  <si>
    <t xml:space="preserve">    9 - Ostatní konstrukce a práce, bourání</t>
  </si>
  <si>
    <t>PSV - Práce a dodávky PSV</t>
  </si>
  <si>
    <t xml:space="preserve">    741 - Elektroinstalace - silnoproud</t>
  </si>
  <si>
    <t xml:space="preserve">    742 - Elektroinstalace - slaboproud</t>
  </si>
  <si>
    <t xml:space="preserve">    763 - Konstrukce suché výstavby</t>
  </si>
  <si>
    <t>M - Práce a dodávky M</t>
  </si>
  <si>
    <t xml:space="preserve">    46-M - Zemní práce při extr.mont.pracích</t>
  </si>
  <si>
    <t>HZS - Hodinové zúčtovací sazby</t>
  </si>
  <si>
    <t>VRN - Vedlejší rozpočtové náklady</t>
  </si>
  <si>
    <t xml:space="preserve">    VRN6 - Územní vlivy</t>
  </si>
  <si>
    <t>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</si>
  <si>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</si>
  <si>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</si>
  <si>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</si>
  <si>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</si>
  <si>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</si>
  <si>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</si>
  <si>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</si>
  <si>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</si>
  <si>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</si>
  <si>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</si>
  <si>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</si>
  <si>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</si>
  <si>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</si>
  <si>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</si>
  <si>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</si>
  <si>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741.1</t>
  </si>
  <si>
    <t>Slaboproudy Celkem 3.NP + doplnění v 1. a 2.NP</t>
  </si>
  <si>
    <t>K</t>
  </si>
  <si>
    <t>SLB001</t>
  </si>
  <si>
    <t>SPOLEČNÉ TRASY PRO KABELÁŽE VÍCE PROFESÍ - montáž</t>
  </si>
  <si>
    <t>kpl</t>
  </si>
  <si>
    <t>4</t>
  </si>
  <si>
    <t>-1912737106</t>
  </si>
  <si>
    <t>M</t>
  </si>
  <si>
    <t>SLB001m</t>
  </si>
  <si>
    <t>SPOLEČNÉ TRASY PRO KABELÁŽE VÍCE PROFESÍ - materiál</t>
  </si>
  <si>
    <t>8</t>
  </si>
  <si>
    <t>1781775295</t>
  </si>
  <si>
    <t>3</t>
  </si>
  <si>
    <t>SLB002</t>
  </si>
  <si>
    <t>NZS - NOUZOVÝ ZVUKOVÝ SYSTÉM - montáž</t>
  </si>
  <si>
    <t>-426651064</t>
  </si>
  <si>
    <t>SLB002m</t>
  </si>
  <si>
    <t>NZS - NOUZOVÝ ZVUKOVÝ SYSTÉM - materiál</t>
  </si>
  <si>
    <t>1355415475</t>
  </si>
  <si>
    <t>5</t>
  </si>
  <si>
    <t>SLB003</t>
  </si>
  <si>
    <t>STK - STRUKTŮROVANÁ KAB., KAMEROVÝ SYS., IP TELEFONY A KOMUNIKÁTORY - montáž</t>
  </si>
  <si>
    <t>-578498426</t>
  </si>
  <si>
    <t>6</t>
  </si>
  <si>
    <t>SLB003m</t>
  </si>
  <si>
    <t>STK - STRUKTŮROVANÁ KAB., KAMEROVÝ SYS., IP TELEFONY A KOMUNIKÁTORY - materiál</t>
  </si>
  <si>
    <t>463936636</t>
  </si>
  <si>
    <t>7</t>
  </si>
  <si>
    <t>SLB004</t>
  </si>
  <si>
    <t>JC - SYSTÉM JENOTNÉHO ČASU A ZVONĚNÍ - montáž</t>
  </si>
  <si>
    <t>-1711552962</t>
  </si>
  <si>
    <t>SLB004m</t>
  </si>
  <si>
    <t>JC - SYSTÉM JENOTNÉHO ČASU A ZVONĚNÍ - materiál</t>
  </si>
  <si>
    <t>-1223476899</t>
  </si>
  <si>
    <t>9</t>
  </si>
  <si>
    <t>SLB005</t>
  </si>
  <si>
    <t>ACS - PŘÍSTUPOVÝ SYSTÉM A TURNIKETY - montáž</t>
  </si>
  <si>
    <t>-100235047</t>
  </si>
  <si>
    <t>10</t>
  </si>
  <si>
    <t>SLB005m</t>
  </si>
  <si>
    <t>ACS - PŘÍSTUPOVÝ SYSTÉM A TURNIKETY - materiál</t>
  </si>
  <si>
    <t>-1873564560</t>
  </si>
  <si>
    <t>11</t>
  </si>
  <si>
    <t>SLB006</t>
  </si>
  <si>
    <t>EZS a EPH - ZABEZPEČOVACÍ SYSTÉM - montáž</t>
  </si>
  <si>
    <t>-1005786173</t>
  </si>
  <si>
    <t>12</t>
  </si>
  <si>
    <t>SLB006m</t>
  </si>
  <si>
    <t>EZS a EPH - ZABEZPEČOVACÍ SYSTÉM</t>
  </si>
  <si>
    <t>1685558919</t>
  </si>
  <si>
    <t>Ostatní konstrukce a práce, bourání</t>
  </si>
  <si>
    <t>13</t>
  </si>
  <si>
    <t>946112113</t>
  </si>
  <si>
    <t>Montáž pojízdných věží trubkových nebo dílcových  s maximálním zatížením podlahy do 200 kg/m2 šířky přes 0,9 do 1,6 m, délky do 3,2 m, výšky přes 2,5 m do 3,5 m</t>
  </si>
  <si>
    <t>kus</t>
  </si>
  <si>
    <t>CS ÚRS 2021 02</t>
  </si>
  <si>
    <t>1056838340</t>
  </si>
  <si>
    <t>Online PSC</t>
  </si>
  <si>
    <t>https://podminky.urs.cz/item/CS_URS_2021_02/946112113</t>
  </si>
  <si>
    <t>14</t>
  </si>
  <si>
    <t>946112213</t>
  </si>
  <si>
    <t>Montáž pojízdných věží trubkových nebo dílcových  s maximálním zatížením podlahy do 200 kg/m2 Příplatek za první a každý další den použití pojízdného lešení k ceně -2113</t>
  </si>
  <si>
    <t>2057247138</t>
  </si>
  <si>
    <t>https://podminky.urs.cz/item/CS_URS_2021_02/946112213</t>
  </si>
  <si>
    <t>946112813</t>
  </si>
  <si>
    <t>Demontáž pojízdných věží trubkových nebo dílcových  s maximálním zatížením podlahy do 200 kg/m2 šířky přes 0,9 do 1,6 m, délky do 3,2 m, výšky přes 2,5 m do 3,5 m</t>
  </si>
  <si>
    <t>1850016935</t>
  </si>
  <si>
    <t>https://podminky.urs.cz/item/CS_URS_2021_02/946112813</t>
  </si>
  <si>
    <t>PSV</t>
  </si>
  <si>
    <t>Práce a dodávky PSV</t>
  </si>
  <si>
    <t>741</t>
  </si>
  <si>
    <t>Elektroinstalace - silnoproud</t>
  </si>
  <si>
    <t>16</t>
  </si>
  <si>
    <t>741000001</t>
  </si>
  <si>
    <t>Montáž osoušeče rukou</t>
  </si>
  <si>
    <t>-119011915</t>
  </si>
  <si>
    <t>17</t>
  </si>
  <si>
    <t>000001</t>
  </si>
  <si>
    <t>Bezdotykový elektrický osoušeč rukou</t>
  </si>
  <si>
    <t>32</t>
  </si>
  <si>
    <t>-1743960504</t>
  </si>
  <si>
    <t>18</t>
  </si>
  <si>
    <t>741000002</t>
  </si>
  <si>
    <t>Montáž protipožární ucpávky</t>
  </si>
  <si>
    <t>-1287680050</t>
  </si>
  <si>
    <t>19</t>
  </si>
  <si>
    <t>000002</t>
  </si>
  <si>
    <t>Protipožární ucpávka</t>
  </si>
  <si>
    <t>-1517640664</t>
  </si>
  <si>
    <t>20</t>
  </si>
  <si>
    <t>741110062</t>
  </si>
  <si>
    <t>Montáž trubek elektroinstalačních s nasunutím nebo našroubováním do krabic plastových ohebných, uložených pod omítku, vnější Ø přes 23 do 35 mm</t>
  </si>
  <si>
    <t>m</t>
  </si>
  <si>
    <t>CS ÚRS 2024 01</t>
  </si>
  <si>
    <t>-1869848180</t>
  </si>
  <si>
    <t>https://podminky.urs.cz/item/CS_URS_2024_01/741110062</t>
  </si>
  <si>
    <t>34571073</t>
  </si>
  <si>
    <t>trubka elektroinstalační ohebná z PVC (EN) 2325</t>
  </si>
  <si>
    <t>857329584</t>
  </si>
  <si>
    <t>VV</t>
  </si>
  <si>
    <t>240*1,05 'Přepočtené koeficientem množství</t>
  </si>
  <si>
    <t>22</t>
  </si>
  <si>
    <t>741110513</t>
  </si>
  <si>
    <t>Montáž lišt a kanálků elektroinstalačních se spojkami, ohyby a rohy a s nasunutím do krabic vkládacích s víčkem, šířky do přes 120 do 180 mm</t>
  </si>
  <si>
    <t>-182414193</t>
  </si>
  <si>
    <t>https://podminky.urs.cz/item/CS_URS_2024_01/741110513</t>
  </si>
  <si>
    <t>23</t>
  </si>
  <si>
    <t>1000222760</t>
  </si>
  <si>
    <t>KOPOS PK 140X70 D HD  KANÁL PARAPETNÍ DUTÝ vč.příslušenství</t>
  </si>
  <si>
    <t>926202957</t>
  </si>
  <si>
    <t>210*1,15 'Přepočtené koeficientem množství</t>
  </si>
  <si>
    <t>24</t>
  </si>
  <si>
    <t>10.075.464</t>
  </si>
  <si>
    <t>Krabice KP PK do kanálu</t>
  </si>
  <si>
    <t>18199471</t>
  </si>
  <si>
    <t>25</t>
  </si>
  <si>
    <t>1219052</t>
  </si>
  <si>
    <t>PODLOZKA PK KRYCI 2 OTVORY 8440-12 HB</t>
  </si>
  <si>
    <t>890959144</t>
  </si>
  <si>
    <t>26</t>
  </si>
  <si>
    <t>1178491</t>
  </si>
  <si>
    <t>PODLOZKA PK KRYCI 3 OTVORY 8440-13 HB</t>
  </si>
  <si>
    <t>-713837026</t>
  </si>
  <si>
    <t>27</t>
  </si>
  <si>
    <t>741110514</t>
  </si>
  <si>
    <t>Montáž lišt a kanálků elektroinstalačních se spojkami, ohyby a rohy a s nasunutím do krabic vkládacích s víčkem, šířky do přes 180 do 250 mm</t>
  </si>
  <si>
    <t>-260919592</t>
  </si>
  <si>
    <t>https://podminky.urs.cz/item/CS_URS_2024_01/741110514</t>
  </si>
  <si>
    <t>28</t>
  </si>
  <si>
    <t>1000222929</t>
  </si>
  <si>
    <t>KOPOS PK 210X70 D HD  KANÁL PARAPETNÍ DUTÝ, vč.příslušenství</t>
  </si>
  <si>
    <t>630372187</t>
  </si>
  <si>
    <t>29</t>
  </si>
  <si>
    <t>741110541</t>
  </si>
  <si>
    <t>Montáž lišt a kanálků elektroinstalačních se spojkami, ohyby a rohy a s nasunutím do krabic doplňkové prvky přepážky podélné oddělovací</t>
  </si>
  <si>
    <t>-910560959</t>
  </si>
  <si>
    <t>https://podminky.urs.cz/item/CS_URS_2024_01/741110541</t>
  </si>
  <si>
    <t>30</t>
  </si>
  <si>
    <t>10.075.843</t>
  </si>
  <si>
    <t>Kanál SK 40x33 stínící ,2m, vč.příchytek</t>
  </si>
  <si>
    <t>1647400104</t>
  </si>
  <si>
    <t>31</t>
  </si>
  <si>
    <t>741112061</t>
  </si>
  <si>
    <t>Montáž krabic elektroinstalačních bez napojení na trubky a lišty, demontáže a montáže víčka a přístroje přístrojových zapuštěných plastových kruhových</t>
  </si>
  <si>
    <t>1428386199</t>
  </si>
  <si>
    <t>https://podminky.urs.cz/item/CS_URS_2024_01/741112061</t>
  </si>
  <si>
    <t>34571451</t>
  </si>
  <si>
    <t>krabice pod omítku PVC přístrojová kruhová D 70mm hluboká</t>
  </si>
  <si>
    <t>-1238692795</t>
  </si>
  <si>
    <t>33</t>
  </si>
  <si>
    <t>741112071</t>
  </si>
  <si>
    <t>Montáž krabic elektroinstalačních bez napojení na trubky a lišty, demontáže a montáže víčka a přístroje přístrojových lištových plastových jednoduchých</t>
  </si>
  <si>
    <t>1329842087</t>
  </si>
  <si>
    <t>https://podminky.urs.cz/item/CS_URS_2024_01/741112071</t>
  </si>
  <si>
    <t>34</t>
  </si>
  <si>
    <t>34571476</t>
  </si>
  <si>
    <t>krabice lištová PVC přístrojová čtvercová 80x80mm hluboká</t>
  </si>
  <si>
    <t>427328082</t>
  </si>
  <si>
    <t>35</t>
  </si>
  <si>
    <t>741112101</t>
  </si>
  <si>
    <t>Montáž krabic elektroinstalačních bez napojení na trubky a lišty, demontáže a montáže víčka a přístroje rozvodek se zapojením vodičů na svorkovnici zapuštěných plastových kruhových</t>
  </si>
  <si>
    <t>-1083528890</t>
  </si>
  <si>
    <t>https://podminky.urs.cz/item/CS_URS_2024_01/741112101</t>
  </si>
  <si>
    <t>36</t>
  </si>
  <si>
    <t>34571521</t>
  </si>
  <si>
    <t>krabice pod omítku PVC odbočná kruhová D 70mm s víčkem a svorkovnicí</t>
  </si>
  <si>
    <t>600735502</t>
  </si>
  <si>
    <t>37</t>
  </si>
  <si>
    <t>741120003</t>
  </si>
  <si>
    <t>Montáž vodičů izolovaných měděných bez ukončení uložených pod omítku plných a laněných (např. CY), průřezu žíly 10 až 16 mm2</t>
  </si>
  <si>
    <t>-17380300</t>
  </si>
  <si>
    <t>https://podminky.urs.cz/item/CS_URS_2024_01/741120003</t>
  </si>
  <si>
    <t>38</t>
  </si>
  <si>
    <t>34141028</t>
  </si>
  <si>
    <t>vodič propojovací flexibilní jádro Cu lanované izolace PVC 450/750V (H07V-K) 1x10mm2</t>
  </si>
  <si>
    <t>1106582618</t>
  </si>
  <si>
    <t>240*1,15 'Přepočtené koeficientem množství</t>
  </si>
  <si>
    <t>39</t>
  </si>
  <si>
    <t>741122011</t>
  </si>
  <si>
    <t>Montáž kabelů měděných bez ukončení uložených pod omítku plných kulatých (např. CYKY), počtu a průřezu žil 2x1,5 až 2,5 mm2</t>
  </si>
  <si>
    <t>-1579825221</t>
  </si>
  <si>
    <t>https://podminky.urs.cz/item/CS_URS_2024_01/741122011</t>
  </si>
  <si>
    <t>40</t>
  </si>
  <si>
    <t>942</t>
  </si>
  <si>
    <t>942-vstupní jednotka digitálně-analogová</t>
  </si>
  <si>
    <t>-1681215189</t>
  </si>
  <si>
    <t>41</t>
  </si>
  <si>
    <t>PKB.711017</t>
  </si>
  <si>
    <t>CYKY-O 2x1,5</t>
  </si>
  <si>
    <t>km</t>
  </si>
  <si>
    <t>2002563403</t>
  </si>
  <si>
    <t>0,45*1,15 'Přepočtené koeficientem množství</t>
  </si>
  <si>
    <t>42</t>
  </si>
  <si>
    <t>741122015</t>
  </si>
  <si>
    <t>Montáž kabelů měděných bez ukončení uložených pod omítku plných kulatých (např. CYKY), počtu a průřezu žil 3x1,5 mm2</t>
  </si>
  <si>
    <t>1661316580</t>
  </si>
  <si>
    <t>https://podminky.urs.cz/item/CS_URS_2024_01/741122015</t>
  </si>
  <si>
    <t>43</t>
  </si>
  <si>
    <t>PKB.00001</t>
  </si>
  <si>
    <t>CYKY-J 3x1,5</t>
  </si>
  <si>
    <t>-1158037296</t>
  </si>
  <si>
    <t>0,61*1,15 'Přepočtené koeficientem množství</t>
  </si>
  <si>
    <t>44</t>
  </si>
  <si>
    <t>PKB.00000</t>
  </si>
  <si>
    <t>CYKY-O 3x1,5</t>
  </si>
  <si>
    <t>-526432185</t>
  </si>
  <si>
    <t>0,15*1,15 'Přepočtené koeficientem množství</t>
  </si>
  <si>
    <t>45</t>
  </si>
  <si>
    <t>741122016</t>
  </si>
  <si>
    <t>Montáž kabelů měděných bez ukončení uložených pod omítku plných kulatých (např. CYKY), počtu a průřezu žil 3x2,5 až 6 mm2</t>
  </si>
  <si>
    <t>1052901127</t>
  </si>
  <si>
    <t>https://podminky.urs.cz/item/CS_URS_2024_01/741122016</t>
  </si>
  <si>
    <t>46</t>
  </si>
  <si>
    <t>PKB.711021</t>
  </si>
  <si>
    <t>CYKY-J 3x2,5</t>
  </si>
  <si>
    <t>829984479</t>
  </si>
  <si>
    <t>2,3*1,15 'Přepočtené koeficientem množství</t>
  </si>
  <si>
    <t>47</t>
  </si>
  <si>
    <t>741122031</t>
  </si>
  <si>
    <t>Montáž kabelů měděných bez ukončení uložených pod omítku plných kulatých (např. CYKY), počtu a průřezu žil 5x1,5 až 2,5 mm2</t>
  </si>
  <si>
    <t>-2081354375</t>
  </si>
  <si>
    <t>https://podminky.urs.cz/item/CS_URS_2024_01/741122031</t>
  </si>
  <si>
    <t>48</t>
  </si>
  <si>
    <t>PKB.711031</t>
  </si>
  <si>
    <t>CYKY-J 5x1,5</t>
  </si>
  <si>
    <t>1152017248</t>
  </si>
  <si>
    <t>1,65*1,15 'Přepočtené koeficientem množství</t>
  </si>
  <si>
    <t>49</t>
  </si>
  <si>
    <t>741122041</t>
  </si>
  <si>
    <t>Montáž kabelů měděných bez ukončení uložených pod omítku plných kulatých (např. CYKY), počtu a průřezu žil 7x1,5 až 2,5 mm2</t>
  </si>
  <si>
    <t>-1231695623</t>
  </si>
  <si>
    <t>https://podminky.urs.cz/item/CS_URS_2024_01/741122041</t>
  </si>
  <si>
    <t>50</t>
  </si>
  <si>
    <t>34111110</t>
  </si>
  <si>
    <t>kabel instalační jádro Cu plné izolace PVC plášť PVC 450/750V (CYKY) 7x1,5mm2</t>
  </si>
  <si>
    <t>-1417497437</t>
  </si>
  <si>
    <t>51</t>
  </si>
  <si>
    <t>741122644</t>
  </si>
  <si>
    <t>Montáž kabelů měděných bez ukončení uložených pevně plných kulatých nebo bezhalogenových (např. CYKY) počtu a průřezu žil 5x16 mm2</t>
  </si>
  <si>
    <t>-217455271</t>
  </si>
  <si>
    <t>https://podminky.urs.cz/item/CS_URS_2024_01/741122644</t>
  </si>
  <si>
    <t>52</t>
  </si>
  <si>
    <t>1257431002</t>
  </si>
  <si>
    <t>KABEL CYKY-J 5x16, BUBEN</t>
  </si>
  <si>
    <t>1656117841</t>
  </si>
  <si>
    <t>53</t>
  </si>
  <si>
    <t>741130001</t>
  </si>
  <si>
    <t>Ukončení vodičů izolovaných s označením a zapojením v rozváděči nebo na přístroji, průřezu žíly do 2,5 mm2</t>
  </si>
  <si>
    <t>1320424576</t>
  </si>
  <si>
    <t>https://podminky.urs.cz/item/CS_URS_2024_01/741130001</t>
  </si>
  <si>
    <t>54</t>
  </si>
  <si>
    <t>741130006</t>
  </si>
  <si>
    <t>Ukončení vodičů izolovaných s označením a zapojením v rozváděči nebo na přístroji, průřezu žíly do 16 mm2</t>
  </si>
  <si>
    <t>2103621354</t>
  </si>
  <si>
    <t>https://podminky.urs.cz/item/CS_URS_2024_01/741130006</t>
  </si>
  <si>
    <t>55</t>
  </si>
  <si>
    <t>741210003</t>
  </si>
  <si>
    <t>Montáž rozvodnic oceloplechových nebo plastových bez zapojení vodičů běžných, hmotnosti do 100 kg</t>
  </si>
  <si>
    <t>-1955386785</t>
  </si>
  <si>
    <t>https://podminky.urs.cz/item/CS_URS_2024_01/741210003</t>
  </si>
  <si>
    <t>56</t>
  </si>
  <si>
    <t>RA3.1</t>
  </si>
  <si>
    <t>Rozvaděč RA3.1 vč.montáže</t>
  </si>
  <si>
    <t>1696663750</t>
  </si>
  <si>
    <t>57</t>
  </si>
  <si>
    <t>RA3.2</t>
  </si>
  <si>
    <t>Rozvaděč RA3.2 vč.montáže</t>
  </si>
  <si>
    <t>1769133650</t>
  </si>
  <si>
    <t>58</t>
  </si>
  <si>
    <t>741310101</t>
  </si>
  <si>
    <t>Montáž spínačů jedno nebo dvoupólových polozapuštěných nebo zapuštěných se zapojením vodičů bezšroubové připojení vypínačů, řazení 1-jednopólových</t>
  </si>
  <si>
    <t>1472190929</t>
  </si>
  <si>
    <t>https://podminky.urs.cz/item/CS_URS_2024_01/741310101</t>
  </si>
  <si>
    <t>59</t>
  </si>
  <si>
    <t>34539010</t>
  </si>
  <si>
    <t>přístroj spínače jednopólového, řazení 1, 1So bezšroubové svorky</t>
  </si>
  <si>
    <t>-1803364596</t>
  </si>
  <si>
    <t>60</t>
  </si>
  <si>
    <t>34539049</t>
  </si>
  <si>
    <t>kryt spínače jednoduchý</t>
  </si>
  <si>
    <t>-540716249</t>
  </si>
  <si>
    <t>61</t>
  </si>
  <si>
    <t>34539059</t>
  </si>
  <si>
    <t>rámeček jednonásobný</t>
  </si>
  <si>
    <t>1888341477</t>
  </si>
  <si>
    <t>62</t>
  </si>
  <si>
    <t>741310112</t>
  </si>
  <si>
    <t>Montáž spínačů jedno nebo dvoupólových polozapuštěných nebo zapuštěných se zapojením vodičů bezšroubové připojení ovladačů, řazení 1/0-tlačítkových zapínacích</t>
  </si>
  <si>
    <t>-1213881853</t>
  </si>
  <si>
    <t>https://podminky.urs.cz/item/CS_URS_2024_01/741310112</t>
  </si>
  <si>
    <t>63</t>
  </si>
  <si>
    <t>34539021</t>
  </si>
  <si>
    <t>přístroj ovládače zapínacího, řazení 1/0, 1/0S, 1/0So bezšroubové svorky</t>
  </si>
  <si>
    <t>731257254</t>
  </si>
  <si>
    <t>64</t>
  </si>
  <si>
    <t>-612431769</t>
  </si>
  <si>
    <t>65</t>
  </si>
  <si>
    <t>-1873200648</t>
  </si>
  <si>
    <t>66</t>
  </si>
  <si>
    <t>34539060</t>
  </si>
  <si>
    <t>rámeček dvojnásobný, pro vodorovnou i svislou montáž</t>
  </si>
  <si>
    <t>-212874632</t>
  </si>
  <si>
    <t>67</t>
  </si>
  <si>
    <t>741310121</t>
  </si>
  <si>
    <t>Montáž spínačů jedno nebo dvoupólových polozapuštěných nebo zapuštěných se zapojením vodičů bezšroubové připojení přepínačů, řazení 5-sériových</t>
  </si>
  <si>
    <t>367237911</t>
  </si>
  <si>
    <t>https://podminky.urs.cz/item/CS_URS_2024_01/741310121</t>
  </si>
  <si>
    <t>68</t>
  </si>
  <si>
    <t>34539012</t>
  </si>
  <si>
    <t>přístroj přepínače sériového, řazení 5 bezšroubové svorky</t>
  </si>
  <si>
    <t>1380427894</t>
  </si>
  <si>
    <t>69</t>
  </si>
  <si>
    <t>34539050</t>
  </si>
  <si>
    <t>kryt spínače dělený</t>
  </si>
  <si>
    <t>-2061155263</t>
  </si>
  <si>
    <t>70</t>
  </si>
  <si>
    <t>-1137206021</t>
  </si>
  <si>
    <t>71</t>
  </si>
  <si>
    <t>741310222</t>
  </si>
  <si>
    <t>Montáž spínačů jedno nebo dvoupólových polozapuštěných nebo zapuštěných se zapojením vodičů šroubové připojení, pro prostředí normální spínačů, řazení 2-uzamykatelných</t>
  </si>
  <si>
    <t>2043662560</t>
  </si>
  <si>
    <t>https://podminky.urs.cz/item/CS_URS_2024_01/741310222</t>
  </si>
  <si>
    <t>72</t>
  </si>
  <si>
    <t>1235846</t>
  </si>
  <si>
    <t>OVL. SKRIN SEDA 1-TLACITKOVA XALD144E</t>
  </si>
  <si>
    <t>1986861889</t>
  </si>
  <si>
    <t>73</t>
  </si>
  <si>
    <t>741311004</t>
  </si>
  <si>
    <t>Montáž spínačů speciálních se zapojením vodičů čidla pohybu nástěnného</t>
  </si>
  <si>
    <t>244883729</t>
  </si>
  <si>
    <t>https://podminky.urs.cz/item/CS_URS_2024_01/741311004</t>
  </si>
  <si>
    <t>74</t>
  </si>
  <si>
    <t>1702499</t>
  </si>
  <si>
    <t>CIDLO + DETEKTOR PRITOMNOSTI IS4-DP 230V</t>
  </si>
  <si>
    <t>290834460</t>
  </si>
  <si>
    <t>75</t>
  </si>
  <si>
    <t>741313002</t>
  </si>
  <si>
    <t>Montáž zásuvek domovních se zapojením vodičů bezšroubové připojení polozapuštěných nebo zapuštěných 10/16 A, provedení 2P + PE dvojí zapojení pro průběžnou montáž</t>
  </si>
  <si>
    <t>-826016592</t>
  </si>
  <si>
    <t>https://podminky.urs.cz/item/CS_URS_2024_01/741313002</t>
  </si>
  <si>
    <t>76</t>
  </si>
  <si>
    <t>34555241</t>
  </si>
  <si>
    <t>přístroj zásuvky zápustné jednonásobné, krytka s clonkami, bezšroubové svorky</t>
  </si>
  <si>
    <t>-1291855535</t>
  </si>
  <si>
    <t>77</t>
  </si>
  <si>
    <t>711463515</t>
  </si>
  <si>
    <t>78</t>
  </si>
  <si>
    <t>2019954452</t>
  </si>
  <si>
    <t>79</t>
  </si>
  <si>
    <t>34539061</t>
  </si>
  <si>
    <t>rámeček trojnásobný, pro vodorovnou i svislou montáž</t>
  </si>
  <si>
    <t>2126192987</t>
  </si>
  <si>
    <t>80</t>
  </si>
  <si>
    <t>741313004</t>
  </si>
  <si>
    <t>Montáž zásuvek domovních se zapojením vodičů bezšroubové připojení polozapuštěných nebo zapuštěných 10/16 A, provedení 2x (2P + PE) dvojnásobná šikmá</t>
  </si>
  <si>
    <t>1168550702</t>
  </si>
  <si>
    <t>https://podminky.urs.cz/item/CS_URS_2024_01/741313004</t>
  </si>
  <si>
    <t>81</t>
  </si>
  <si>
    <t>34555242</t>
  </si>
  <si>
    <t>zásuvka zápustná dvojnásobná, šikmá, s clonkami, bezšroubové svorky</t>
  </si>
  <si>
    <t>-550583005</t>
  </si>
  <si>
    <t>82</t>
  </si>
  <si>
    <t>741313005</t>
  </si>
  <si>
    <t>Montáž zásuvek domovních se zapojením vodičů bezšroubové připojení polozapuštěných nebo zapuštěných 10/16 A, provedení 2P + PE s ochrannými clonkami a přepěťovou ochranou</t>
  </si>
  <si>
    <t>83108730</t>
  </si>
  <si>
    <t>https://podminky.urs.cz/item/CS_URS_2024_01/741313005</t>
  </si>
  <si>
    <t>83</t>
  </si>
  <si>
    <t>34555244</t>
  </si>
  <si>
    <t>přístroj zásuvky zápustné jednonásobné s optickou přepěťovou ochranou, krytka s clonkami, bezšroubové svorky</t>
  </si>
  <si>
    <t>-1524407144</t>
  </si>
  <si>
    <t>84</t>
  </si>
  <si>
    <t>741370034</t>
  </si>
  <si>
    <t>Montáž svítidel žárovkových se zapojením vodičů bytových nebo společenských místností nástěnných přisazených 2 zdroje nouzové</t>
  </si>
  <si>
    <t>963910931</t>
  </si>
  <si>
    <t>https://podminky.urs.cz/item/CS_URS_2024_01/741370034</t>
  </si>
  <si>
    <t>85</t>
  </si>
  <si>
    <t>NO</t>
  </si>
  <si>
    <t xml:space="preserve">NO - MODUS OZN/ETE/1W/B/1/SA/AT/WH stále svítící / svítící při výpadku, autotest, bílé, PO4,IP65, EXIT 1W LED 135 lm_x000D_
</t>
  </si>
  <si>
    <t>-1035587138</t>
  </si>
  <si>
    <t>86</t>
  </si>
  <si>
    <t>PPO</t>
  </si>
  <si>
    <t>PPO - MODUS OZN/LV3N/U/1W/B/1/SE/X/WH, LOVATO N 3.0 univerzální optika 1W LED 250 lm PREMIUM IP20 1h baterie , svítící při výpadku , bílé</t>
  </si>
  <si>
    <t>1003400355</t>
  </si>
  <si>
    <t>87</t>
  </si>
  <si>
    <t>741370101</t>
  </si>
  <si>
    <t>Montáž svítidel žárovkových se zapojením vodičů průmyslových stropních přisazených 1 zdroj bez koše</t>
  </si>
  <si>
    <t>1231393380</t>
  </si>
  <si>
    <t>https://podminky.urs.cz/item/CS_URS_2024_01/741370101</t>
  </si>
  <si>
    <t>88</t>
  </si>
  <si>
    <t>R</t>
  </si>
  <si>
    <t xml:space="preserve">R - MODUS BRSB_KO375V2, 1 x LED, 27W, 2700lm, Ra80, 4000K_x000D_
</t>
  </si>
  <si>
    <t>-2113569919</t>
  </si>
  <si>
    <t>89</t>
  </si>
  <si>
    <t>S</t>
  </si>
  <si>
    <t>S - MODUS BRSB_KO480V3, 1 x LED, 34W, 3600lm, Ra80, 4000K</t>
  </si>
  <si>
    <t>1282945102</t>
  </si>
  <si>
    <t>90</t>
  </si>
  <si>
    <t>741371002</t>
  </si>
  <si>
    <t>Montáž svítidel zářivkových se zapojením vodičů bytových nebo společenských místností stropních přisazených 1 zdroj s krytem</t>
  </si>
  <si>
    <t>1067881943</t>
  </si>
  <si>
    <t>https://podminky.urs.cz/item/CS_URS_2024_01/741371002</t>
  </si>
  <si>
    <t>91</t>
  </si>
  <si>
    <t>C</t>
  </si>
  <si>
    <t>C - FAGERHULT FGH DWIDE CEILING, 22331-402, LED 3000lm 25W 4000K CRI80</t>
  </si>
  <si>
    <t>745937321</t>
  </si>
  <si>
    <t>92</t>
  </si>
  <si>
    <t>E</t>
  </si>
  <si>
    <t>E - FAGERHULT FGH DTI TYPE 2 BETA, 29477-402,LED 6706lm 44W 4000K CRI80+95362 - FAGERHULT FGH Wire suspension for single installation, 3x0.75 mm² L: 1,5m</t>
  </si>
  <si>
    <t>-592492982</t>
  </si>
  <si>
    <t>93</t>
  </si>
  <si>
    <t>J</t>
  </si>
  <si>
    <t>J - MODUS ESO3000RMKN, 1 x LED, 26W, 3500lm, Ra80, 4000K</t>
  </si>
  <si>
    <t>1699849266</t>
  </si>
  <si>
    <t>94</t>
  </si>
  <si>
    <t xml:space="preserve">K - MODUS ESO5000RLKN, 1 x LED, 44W, 5900lm, Ra80, 4000K_x000D_
</t>
  </si>
  <si>
    <t>2061152220</t>
  </si>
  <si>
    <t>95</t>
  </si>
  <si>
    <t>M - MODUS EVO7000M_CEW, 1 x LED, 48W, 7000lm, Ra80, 4000K</t>
  </si>
  <si>
    <t>1035068123</t>
  </si>
  <si>
    <t>96</t>
  </si>
  <si>
    <t>N</t>
  </si>
  <si>
    <t>N - MODUS EVO5000M_CEW,1 x LED, 33W, 5000lm, Ra80, 4000K</t>
  </si>
  <si>
    <t>-190467940</t>
  </si>
  <si>
    <t>97</t>
  </si>
  <si>
    <t>741371031</t>
  </si>
  <si>
    <t>Montáž svítidel zářivkových se zapojením vodičů bytových nebo společenských místností nástěnných přisazených 1 zdroj</t>
  </si>
  <si>
    <t>-1518602299</t>
  </si>
  <si>
    <t>https://podminky.urs.cz/item/CS_URS_2024_01/741371031</t>
  </si>
  <si>
    <t>98</t>
  </si>
  <si>
    <t>F</t>
  </si>
  <si>
    <t>F - FAGERHULT FGH NOTOR 65 ASYM 1,2m START 19483-402, LED 3772lm 29W 4000K CRI80+95362 - FAGERHULT FGH Wire suspension for single installation, 3x0.75 mm² L: 1,5m</t>
  </si>
  <si>
    <t>-1085126019</t>
  </si>
  <si>
    <t>10 "3np"</t>
  </si>
  <si>
    <t>2 "4np - 428"</t>
  </si>
  <si>
    <t>2 "4np-418"</t>
  </si>
  <si>
    <t>Součet</t>
  </si>
  <si>
    <t>99</t>
  </si>
  <si>
    <t>Z</t>
  </si>
  <si>
    <t xml:space="preserve">nástěnný držák FAGERHULT FGH WIRE BRACKET/PAIR, 92683_x000D_
</t>
  </si>
  <si>
    <t>227344667</t>
  </si>
  <si>
    <t>100</t>
  </si>
  <si>
    <t>G</t>
  </si>
  <si>
    <t>G - FAGERHULT FGH NOTOR 65 ASYM 1,2m CONTI, LED 3772lm 29W 4000K CRI80+95362 - FAGERHULT FGH Wire suspension for single installation, 3x0.75 mm² L: 1,5m</t>
  </si>
  <si>
    <t>-958749271</t>
  </si>
  <si>
    <t>101</t>
  </si>
  <si>
    <t>741810003</t>
  </si>
  <si>
    <t>Zkoušky a prohlídky elektrických rozvodů a zařízení celková prohlídka a vyhotovení revizní zprávy pro objem montážních prací přes 500 do 1000 tis. Kč</t>
  </si>
  <si>
    <t>-844842458</t>
  </si>
  <si>
    <t>https://podminky.urs.cz/item/CS_URS_2021_02/741810003</t>
  </si>
  <si>
    <t>102</t>
  </si>
  <si>
    <t>Instalace</t>
  </si>
  <si>
    <t>Zapojení systému řízení osvětlení v rozvaděčích</t>
  </si>
  <si>
    <t>-1422956311</t>
  </si>
  <si>
    <t>103</t>
  </si>
  <si>
    <t>Router2</t>
  </si>
  <si>
    <t>910 - DALI-2 Single</t>
  </si>
  <si>
    <t>-917455099</t>
  </si>
  <si>
    <t>104</t>
  </si>
  <si>
    <t>492</t>
  </si>
  <si>
    <t>relé modul 16A</t>
  </si>
  <si>
    <t>-2131406245</t>
  </si>
  <si>
    <t>105</t>
  </si>
  <si>
    <t>942.1</t>
  </si>
  <si>
    <t>942-vstupní jednotka digitálně-analogová  8DI/4x0-10V</t>
  </si>
  <si>
    <t>-1548395337</t>
  </si>
  <si>
    <t>106</t>
  </si>
  <si>
    <t>444</t>
  </si>
  <si>
    <t>444-minivstupní jednotka</t>
  </si>
  <si>
    <t>-1475840451</t>
  </si>
  <si>
    <t>107</t>
  </si>
  <si>
    <t>321</t>
  </si>
  <si>
    <t>321 - multisensor do podhledu 8×6,5m v krabici</t>
  </si>
  <si>
    <t>267938351</t>
  </si>
  <si>
    <t>108</t>
  </si>
  <si>
    <t>320.1</t>
  </si>
  <si>
    <t>PIR senzor N bílý</t>
  </si>
  <si>
    <t>1157600162</t>
  </si>
  <si>
    <t>109</t>
  </si>
  <si>
    <t>SBB-C.1</t>
  </si>
  <si>
    <t>montážní box na povrch pro 321,320 a 321, bílý</t>
  </si>
  <si>
    <t>512</t>
  </si>
  <si>
    <t>1985749908</t>
  </si>
  <si>
    <t>110</t>
  </si>
  <si>
    <t>PIR16</t>
  </si>
  <si>
    <t>PIR dosah 16m</t>
  </si>
  <si>
    <t>1226704078</t>
  </si>
  <si>
    <t>111</t>
  </si>
  <si>
    <t>Switch 5p.1</t>
  </si>
  <si>
    <t>Switch 5p</t>
  </si>
  <si>
    <t>1984414801</t>
  </si>
  <si>
    <t>112</t>
  </si>
  <si>
    <t>Programování</t>
  </si>
  <si>
    <t>Softwarové práce systému řízení osvětlení</t>
  </si>
  <si>
    <t>-1286870693</t>
  </si>
  <si>
    <t>113</t>
  </si>
  <si>
    <t>Vizualizace.1</t>
  </si>
  <si>
    <t>Vizualizace systému osvětlení</t>
  </si>
  <si>
    <t>-1328215638</t>
  </si>
  <si>
    <t>114</t>
  </si>
  <si>
    <t>Plánovač.1</t>
  </si>
  <si>
    <t>Plánovač až pro 2 události</t>
  </si>
  <si>
    <t>-1760634971</t>
  </si>
  <si>
    <t>115</t>
  </si>
  <si>
    <t>Energy monitor.1</t>
  </si>
  <si>
    <t>Monitorování energie až pro 2 skupiny</t>
  </si>
  <si>
    <t>391925990</t>
  </si>
  <si>
    <t>116</t>
  </si>
  <si>
    <t>741810011</t>
  </si>
  <si>
    <t>Zkoušky a prohlídky elektrických rozvodů a zařízení celková prohlídka a vyhotovení revizní zprávy pro objem montážních prací Příplatek k ceně 0003 za každých dalších i započatých 500 tis. Kč přes 1000 tis. Kč</t>
  </si>
  <si>
    <t>1951314851</t>
  </si>
  <si>
    <t>https://podminky.urs.cz/item/CS_URS_2021_02/741810011</t>
  </si>
  <si>
    <t>117</t>
  </si>
  <si>
    <t>998741103</t>
  </si>
  <si>
    <t>Přesun hmot pro silnoproud stanovený z hmotnosti přesunovaného materiálu vodorovná dopravní vzdálenost do 50 m v objektech výšky přes 12 do 24 m</t>
  </si>
  <si>
    <t>t</t>
  </si>
  <si>
    <t>836669657</t>
  </si>
  <si>
    <t>https://podminky.urs.cz/item/CS_URS_2024_01/998741103</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</si>
  <si>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</si>
  <si>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</si>
  <si>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118</t>
  </si>
  <si>
    <t>998741181</t>
  </si>
  <si>
    <t>Přesun hmot pro silnoproud stanovený z hmotnosti přesunovaného materiálu Příplatek k ceně za přesun prováděný bez použití mechanizace pro jakoukoliv výšku objektu</t>
  </si>
  <si>
    <t>873658015</t>
  </si>
  <si>
    <t>https://podminky.urs.cz/item/CS_URS_2021_02/998741181</t>
  </si>
  <si>
    <t>742</t>
  </si>
  <si>
    <t>Elektroinstalace - slaboproud</t>
  </si>
  <si>
    <t>119</t>
  </si>
  <si>
    <t>742121001</t>
  </si>
  <si>
    <t>Montáž kabelů sdělovacích pro vnitřní rozvody počtu žil do 15</t>
  </si>
  <si>
    <t>532293147</t>
  </si>
  <si>
    <t>https://podminky.urs.cz/item/CS_URS_2024_01/742121001</t>
  </si>
  <si>
    <t xml:space="preserve">Poznámka k souboru cen:_x000D_
1. Ceny lze použít i pro ocenění koaxiálních kabelů. </t>
  </si>
  <si>
    <t>120</t>
  </si>
  <si>
    <t>11.229.067</t>
  </si>
  <si>
    <t>UTP CAT5E PVC BASIC UTP KABEL CAT5E PVC</t>
  </si>
  <si>
    <t>-524682374</t>
  </si>
  <si>
    <t>240*1,2 'Přepočtené koeficientem množství</t>
  </si>
  <si>
    <t>763</t>
  </si>
  <si>
    <t>Konstrukce suché výstavby</t>
  </si>
  <si>
    <t>121</t>
  </si>
  <si>
    <t>763164551</t>
  </si>
  <si>
    <t>SDK obklad kcí tvaru L š přes 0,8 m desky 1xA 12,5</t>
  </si>
  <si>
    <t>m2</t>
  </si>
  <si>
    <t>-1957522424</t>
  </si>
  <si>
    <t>122</t>
  </si>
  <si>
    <t>763171112</t>
  </si>
  <si>
    <t>Montáž klapek revizních SDK kcí vel. do 0,25 m2 pro příčky nebo předsazené stěny</t>
  </si>
  <si>
    <t>1741902510</t>
  </si>
  <si>
    <t>123</t>
  </si>
  <si>
    <t>59034045</t>
  </si>
  <si>
    <t>klapka revizní pro instalační a dělící zdi vodě odolná 300x300mm</t>
  </si>
  <si>
    <t>1517092485</t>
  </si>
  <si>
    <t>124</t>
  </si>
  <si>
    <t>763172322</t>
  </si>
  <si>
    <t>Montáž dvířek revizních jednoplášťových SDK kcí vel. 300x300 mm pro příčky a předsazené stěny</t>
  </si>
  <si>
    <t>334484419</t>
  </si>
  <si>
    <t>125</t>
  </si>
  <si>
    <t>59030711</t>
  </si>
  <si>
    <t>dvířka revizní jednokřídlá s automatickým zámkem 300x300mm</t>
  </si>
  <si>
    <t>-1340502573</t>
  </si>
  <si>
    <t>126</t>
  </si>
  <si>
    <t>763172382</t>
  </si>
  <si>
    <t>Montáž dvířek revizních dvouplášťových SDK kcí vel. 300 x 300 mm pro příčky a předsazené stěny</t>
  </si>
  <si>
    <t>904725763</t>
  </si>
  <si>
    <t>127</t>
  </si>
  <si>
    <t>59030755</t>
  </si>
  <si>
    <t>dvířka revizní jednokřídlá dvouplášťová s automatickým zámkem 300x300mm</t>
  </si>
  <si>
    <t>732579761</t>
  </si>
  <si>
    <t>128</t>
  </si>
  <si>
    <t>998763303</t>
  </si>
  <si>
    <t>Přesun hmot tonážní pro konstrukce montované z desek v objektech v přes 12 do 24 m</t>
  </si>
  <si>
    <t>-1449291492</t>
  </si>
  <si>
    <t>Práce a dodávky M</t>
  </si>
  <si>
    <t>46-M</t>
  </si>
  <si>
    <t>Zemní práce při extr.mont.pracích</t>
  </si>
  <si>
    <t>129</t>
  </si>
  <si>
    <t>469971111</t>
  </si>
  <si>
    <t>Odvoz suti a vybouraných hmot svislá doprava suti a vybouraných hmot za první podlaží</t>
  </si>
  <si>
    <t>-1596438524</t>
  </si>
  <si>
    <t>https://podminky.urs.cz/item/CS_URS_2021_02/469971111</t>
  </si>
  <si>
    <t>130</t>
  </si>
  <si>
    <t>469971121</t>
  </si>
  <si>
    <t>Odvoz suti a vybouraných hmot svislá doprava suti a vybouraných hmot Příplatek k ceně za každé další podlaží</t>
  </si>
  <si>
    <t>1632977944</t>
  </si>
  <si>
    <t>https://podminky.urs.cz/item/CS_URS_2021_02/469971121</t>
  </si>
  <si>
    <t>4*3 'Přepočtené koeficientem množství</t>
  </si>
  <si>
    <t>131</t>
  </si>
  <si>
    <t>469972111</t>
  </si>
  <si>
    <t>Odvoz suti a vybouraných hmot odvoz suti a vybouraných hmot do 1 km</t>
  </si>
  <si>
    <t>-1668189470</t>
  </si>
  <si>
    <t>https://podminky.urs.cz/item/CS_URS_2021_02/469972111</t>
  </si>
  <si>
    <t>132</t>
  </si>
  <si>
    <t>469972121</t>
  </si>
  <si>
    <t>Odvoz suti a vybouraných hmot odvoz suti a vybouraných hmot Příplatek k ceně za každý další i započatý 1 km</t>
  </si>
  <si>
    <t>146433500</t>
  </si>
  <si>
    <t>https://podminky.urs.cz/item/CS_URS_2021_02/469972121</t>
  </si>
  <si>
    <t>4*10 'Přepočtené koeficientem množství</t>
  </si>
  <si>
    <t>133</t>
  </si>
  <si>
    <t>469973116</t>
  </si>
  <si>
    <t>Poplatek za uložení stavebního odpadu (skládkovné) na skládce směsného stavebního a demoličního zatříděného do Katalogu odpadů pod kódem 17 09 04</t>
  </si>
  <si>
    <t>-1646339688</t>
  </si>
  <si>
    <t>https://podminky.urs.cz/item/CS_URS_2021_02/469973116</t>
  </si>
  <si>
    <t>HZS</t>
  </si>
  <si>
    <t>Hodinové zúčtovací sazby</t>
  </si>
  <si>
    <t>134</t>
  </si>
  <si>
    <t>HZS01</t>
  </si>
  <si>
    <t>Demontáže stávající elektroinstalace</t>
  </si>
  <si>
    <t>hod</t>
  </si>
  <si>
    <t>-287814349</t>
  </si>
  <si>
    <t>135</t>
  </si>
  <si>
    <t>HZS02</t>
  </si>
  <si>
    <t>Vyhledání obvodů</t>
  </si>
  <si>
    <t>-387526348</t>
  </si>
  <si>
    <t>136</t>
  </si>
  <si>
    <t>HZS03</t>
  </si>
  <si>
    <t>Čištění budovy (zametení, omytí)</t>
  </si>
  <si>
    <t>-627133116</t>
  </si>
  <si>
    <t>137</t>
  </si>
  <si>
    <t>HZS04</t>
  </si>
  <si>
    <t>Demontáže a opětovné montáže dřevěných obložení</t>
  </si>
  <si>
    <t>-1700085605</t>
  </si>
  <si>
    <t>138</t>
  </si>
  <si>
    <t>HZS05</t>
  </si>
  <si>
    <t>Dokončovací práce - malování po ele</t>
  </si>
  <si>
    <t>1758852797</t>
  </si>
  <si>
    <t>0,0015*300000 'Přepočtené koeficientem množství</t>
  </si>
  <si>
    <t>139</t>
  </si>
  <si>
    <t>HZS2232</t>
  </si>
  <si>
    <t>Hodinová zúčtovací sazba elektrikář odborný (příprava trasy z RH do RA3.1)</t>
  </si>
  <si>
    <t>1186995635</t>
  </si>
  <si>
    <t>https://podminky.urs.cz/item/CS_URS_2021_02/HZS2232</t>
  </si>
  <si>
    <t>140</t>
  </si>
  <si>
    <t>HZS2491</t>
  </si>
  <si>
    <t>Hodinové zúčtovací sazby profesí PSV  zednické výpomoci a pomocné práce PSV dělník zednických výpomocí</t>
  </si>
  <si>
    <t>-942707296</t>
  </si>
  <si>
    <t>https://podminky.urs.cz/item/CS_URS_2024_01/HZS2491</t>
  </si>
  <si>
    <t>VRN</t>
  </si>
  <si>
    <t>Vedlejší rozpočtové náklady</t>
  </si>
  <si>
    <t>VRN6</t>
  </si>
  <si>
    <t>Územní vlivy</t>
  </si>
  <si>
    <t>141</t>
  </si>
  <si>
    <t>063002000</t>
  </si>
  <si>
    <t>Práce na těžce přístupných místech</t>
  </si>
  <si>
    <t>1024</t>
  </si>
  <si>
    <t>197549435</t>
  </si>
  <si>
    <t>https://podminky.urs.cz/item/CS_URS_2021_02/063002000</t>
  </si>
  <si>
    <t>20 "mezipatro výška 1,5m"</t>
  </si>
  <si>
    <t>VP</t>
  </si>
  <si>
    <t xml:space="preserve">  Vícepráce</t>
  </si>
  <si>
    <t>PN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</si>
</sst>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79797"/>
      <name val="Arial CE"/>
    </font>
    <font>
      <i/>
      <u/>
      <sz val="7"/>
      <color rgb="FF979797"/>
      <name val="Calibri"/>
      <family val="2"/>
      <scheme val="minor"/>
    </font>
    <font>
      <sz val="7"/>
      <color rgb="FF969696"/>
      <name val="Arial CE"/>
    </font>
    <font>
      <i/>
      <sz val="7"/>
      <color rgb="FF969696"/>
      <name val="Arial CE"/>
    </font>
    <font>
      <u/>
      <sz val="11"/>
      <color theme="10"/>
      <name val="Calibri"/>
      <family val="2"/>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2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6"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1" fillId="4"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4"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5"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9" xfId="0" applyNumberFormat="1" applyFont="1" applyBorder="1" applyAlignment="1">
      <alignment vertical="center"/>
    </xf>
    <xf numFmtId="4" fontId="28" fillId="0" borderId="20" xfId="0" applyNumberFormat="1" applyFont="1" applyBorder="1" applyAlignment="1">
      <alignment vertical="center"/>
    </xf>
    <xf numFmtId="166" fontId="28" fillId="0" borderId="20" xfId="0" applyNumberFormat="1" applyFont="1" applyBorder="1" applyAlignment="1">
      <alignment vertical="center"/>
    </xf>
    <xf numFmtId="4" fontId="28" fillId="0" borderId="21"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horizontal="left" vertical="center"/>
    </xf>
    <xf numFmtId="0" fontId="0" fillId="0" borderId="3"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0"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6" fillId="0" borderId="0" xfId="0" applyFont="1" applyAlignment="1">
      <alignment horizontal="left" vertical="center"/>
    </xf>
    <xf numFmtId="4" fontId="6" fillId="0" borderId="0" xfId="0" applyNumberFormat="1" applyFont="1"/>
    <xf numFmtId="0" fontId="0" fillId="0" borderId="3" xfId="0"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4" fontId="23" fillId="0" borderId="0" xfId="0" applyNumberFormat="1" applyFont="1"/>
    <xf numFmtId="166" fontId="31" fillId="0" borderId="12" xfId="0" applyNumberFormat="1" applyFont="1" applyBorder="1"/>
    <xf numFmtId="166" fontId="31" fillId="0" borderId="13" xfId="0" applyNumberFormat="1" applyFont="1" applyBorder="1"/>
    <xf numFmtId="4" fontId="32"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2" xfId="0" applyFont="1" applyBorder="1" applyAlignment="1">
      <alignment horizontal="center" vertical="center"/>
    </xf>
    <xf numFmtId="49" fontId="21" fillId="0" borderId="22" xfId="0" applyNumberFormat="1" applyFont="1" applyBorder="1" applyAlignment="1">
      <alignment horizontal="left" vertical="center" wrapText="1"/>
    </xf>
    <xf numFmtId="0" fontId="21" fillId="0" borderId="22" xfId="0" applyFont="1" applyBorder="1" applyAlignment="1">
      <alignment horizontal="left" vertical="center" wrapText="1"/>
    </xf>
    <xf numFmtId="0" fontId="21" fillId="0" borderId="22" xfId="0" applyFont="1" applyBorder="1" applyAlignment="1">
      <alignment horizontal="center" vertical="center" wrapText="1"/>
    </xf>
    <xf numFmtId="167" fontId="21" fillId="2" borderId="22" xfId="0" applyNumberFormat="1" applyFont="1" applyFill="1" applyBorder="1" applyAlignment="1" applyProtection="1">
      <alignment vertical="center"/>
      <protection locked="0"/>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lignment vertical="center"/>
    </xf>
    <xf numFmtId="0" fontId="22" fillId="2" borderId="14"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5"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3" fillId="0" borderId="22" xfId="0" applyFont="1" applyBorder="1" applyAlignment="1">
      <alignment horizontal="center" vertical="center"/>
    </xf>
    <xf numFmtId="49" fontId="33" fillId="0" borderId="22" xfId="0" applyNumberFormat="1" applyFont="1" applyBorder="1" applyAlignment="1">
      <alignment horizontal="left" vertical="center" wrapText="1"/>
    </xf>
    <xf numFmtId="0" fontId="33" fillId="0" borderId="22" xfId="0" applyFont="1" applyBorder="1" applyAlignment="1">
      <alignment horizontal="left" vertical="center" wrapText="1"/>
    </xf>
    <xf numFmtId="0" fontId="33" fillId="0" borderId="22" xfId="0" applyFont="1" applyBorder="1" applyAlignment="1">
      <alignment horizontal="center" vertical="center" wrapText="1"/>
    </xf>
    <xf numFmtId="167" fontId="33" fillId="2" borderId="22" xfId="0" applyNumberFormat="1" applyFont="1" applyFill="1" applyBorder="1" applyAlignment="1" applyProtection="1">
      <alignment vertical="center"/>
      <protection locked="0"/>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Alignment="1">
      <alignment horizontal="center" vertical="center"/>
    </xf>
    <xf numFmtId="0" fontId="35" fillId="0" borderId="0" xfId="0" applyFont="1" applyAlignment="1">
      <alignment horizontal="left" vertical="center"/>
    </xf>
    <xf numFmtId="0" fontId="36" fillId="0" borderId="0" xfId="1" applyFont="1" applyAlignment="1" applyProtection="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9" fillId="0" borderId="3"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9" fillId="0" borderId="0" xfId="0" applyFont="1" applyAlignment="1">
      <alignment horizontal="lef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38" fillId="0" borderId="0" xfId="0" applyFont="1" applyAlignment="1">
      <alignment vertical="center" wrapText="1"/>
    </xf>
    <xf numFmtId="0" fontId="0" fillId="2" borderId="22" xfId="0" applyFill="1" applyBorder="1" applyAlignment="1" applyProtection="1">
      <alignment horizontal="center" vertical="center"/>
      <protection locked="0"/>
    </xf>
    <xf numFmtId="49" fontId="0" fillId="2" borderId="22" xfId="0" applyNumberFormat="1" applyFill="1" applyBorder="1" applyAlignment="1" applyProtection="1">
      <alignment horizontal="left" vertical="center" wrapText="1"/>
      <protection locked="0"/>
    </xf>
    <xf numFmtId="0" fontId="0" fillId="2" borderId="22" xfId="0" applyFill="1" applyBorder="1" applyAlignment="1" applyProtection="1">
      <alignment horizontal="left" vertical="center" wrapText="1"/>
      <protection locked="0"/>
    </xf>
    <xf numFmtId="0" fontId="0" fillId="2" borderId="22" xfId="0" applyFill="1" applyBorder="1" applyAlignment="1" applyProtection="1">
      <alignment horizontal="center" vertical="center" wrapText="1"/>
      <protection locked="0"/>
    </xf>
    <xf numFmtId="167" fontId="0" fillId="2" borderId="22" xfId="0" applyNumberFormat="1" applyFill="1" applyBorder="1" applyAlignment="1" applyProtection="1">
      <alignment vertical="center"/>
      <protection locked="0"/>
    </xf>
    <xf numFmtId="4" fontId="0" fillId="2" borderId="22" xfId="0" applyNumberFormat="1" applyFill="1" applyBorder="1" applyAlignment="1" applyProtection="1">
      <alignment vertical="center"/>
      <protection locked="0"/>
    </xf>
    <xf numFmtId="4" fontId="0" fillId="0" borderId="22" xfId="0" applyNumberFormat="1" applyBorder="1" applyAlignment="1">
      <alignment vertical="center"/>
    </xf>
    <xf numFmtId="0" fontId="0" fillId="0" borderId="22" xfId="0" applyBorder="1" applyAlignment="1">
      <alignment vertical="center"/>
    </xf>
    <xf numFmtId="0" fontId="20" fillId="2" borderId="22" xfId="0" applyFont="1" applyFill="1" applyBorder="1" applyAlignment="1" applyProtection="1">
      <alignment horizontal="left" vertical="center"/>
      <protection locked="0"/>
    </xf>
    <xf numFmtId="0" fontId="20" fillId="2" borderId="22" xfId="0" applyFont="1" applyFill="1" applyBorder="1" applyAlignment="1" applyProtection="1">
      <alignment horizontal="center" vertical="center"/>
      <protection locked="0"/>
    </xf>
    <xf numFmtId="0" fontId="0" fillId="0" borderId="20" xfId="0" applyBorder="1" applyAlignment="1">
      <alignment vertical="center"/>
    </xf>
    <xf numFmtId="0" fontId="0" fillId="0" borderId="21" xfId="0" applyBorder="1" applyAlignment="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Alignment="1">
      <alignment horizontal="left" vertical="center"/>
    </xf>
    <xf numFmtId="0" fontId="21" fillId="4" borderId="6" xfId="0" applyFont="1" applyFill="1" applyBorder="1" applyAlignment="1">
      <alignment horizontal="center" vertical="center"/>
    </xf>
    <xf numFmtId="0" fontId="21" fillId="4" borderId="7" xfId="0" applyFont="1" applyFill="1" applyBorder="1" applyAlignment="1">
      <alignment horizontal="left" vertical="center"/>
    </xf>
    <xf numFmtId="0" fontId="21" fillId="4" borderId="7" xfId="0" applyFont="1" applyFill="1" applyBorder="1" applyAlignment="1">
      <alignment horizontal="center" vertical="center"/>
    </xf>
    <xf numFmtId="0" fontId="21" fillId="4" borderId="7" xfId="0" applyFont="1" applyFill="1" applyBorder="1" applyAlignment="1">
      <alignment horizontal="right" vertical="center"/>
    </xf>
    <xf numFmtId="0" fontId="21" fillId="4" borderId="8" xfId="0" applyFont="1" applyFill="1" applyBorder="1" applyAlignment="1">
      <alignment horizontal="lef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4_01/741122015" TargetMode="External"/><Relationship Id="rId18" Type="http://schemas.openxmlformats.org/officeDocument/2006/relationships/hyperlink" Target="https://podminky.urs.cz/item/CS_URS_2024_01/741130001" TargetMode="External"/><Relationship Id="rId26" Type="http://schemas.openxmlformats.org/officeDocument/2006/relationships/hyperlink" Target="https://podminky.urs.cz/item/CS_URS_2024_01/741313002" TargetMode="External"/><Relationship Id="rId39" Type="http://schemas.openxmlformats.org/officeDocument/2006/relationships/hyperlink" Target="https://podminky.urs.cz/item/CS_URS_2021_02/469971121" TargetMode="External"/><Relationship Id="rId21" Type="http://schemas.openxmlformats.org/officeDocument/2006/relationships/hyperlink" Target="https://podminky.urs.cz/item/CS_URS_2024_01/741310101" TargetMode="External"/><Relationship Id="rId34" Type="http://schemas.openxmlformats.org/officeDocument/2006/relationships/hyperlink" Target="https://podminky.urs.cz/item/CS_URS_2021_02/741810011" TargetMode="External"/><Relationship Id="rId42" Type="http://schemas.openxmlformats.org/officeDocument/2006/relationships/hyperlink" Target="https://podminky.urs.cz/item/CS_URS_2021_02/469973116" TargetMode="External"/><Relationship Id="rId47" Type="http://schemas.openxmlformats.org/officeDocument/2006/relationships/vmlDrawing" Target="../drawings/vmlDrawing1.vml"/><Relationship Id="rId7" Type="http://schemas.openxmlformats.org/officeDocument/2006/relationships/hyperlink" Target="https://podminky.urs.cz/item/CS_URS_2024_01/741110541" TargetMode="External"/><Relationship Id="rId2" Type="http://schemas.openxmlformats.org/officeDocument/2006/relationships/hyperlink" Target="https://podminky.urs.cz/item/CS_URS_2021_02/946112213" TargetMode="External"/><Relationship Id="rId16" Type="http://schemas.openxmlformats.org/officeDocument/2006/relationships/hyperlink" Target="https://podminky.urs.cz/item/CS_URS_2024_01/741122041" TargetMode="External"/><Relationship Id="rId29" Type="http://schemas.openxmlformats.org/officeDocument/2006/relationships/hyperlink" Target="https://podminky.urs.cz/item/CS_URS_2024_01/741370034" TargetMode="External"/><Relationship Id="rId1" Type="http://schemas.openxmlformats.org/officeDocument/2006/relationships/hyperlink" Target="https://podminky.urs.cz/item/CS_URS_2021_02/946112113" TargetMode="External"/><Relationship Id="rId6" Type="http://schemas.openxmlformats.org/officeDocument/2006/relationships/hyperlink" Target="https://podminky.urs.cz/item/CS_URS_2024_01/741110514" TargetMode="External"/><Relationship Id="rId11" Type="http://schemas.openxmlformats.org/officeDocument/2006/relationships/hyperlink" Target="https://podminky.urs.cz/item/CS_URS_2024_01/741120003" TargetMode="External"/><Relationship Id="rId24" Type="http://schemas.openxmlformats.org/officeDocument/2006/relationships/hyperlink" Target="https://podminky.urs.cz/item/CS_URS_2024_01/741310222" TargetMode="External"/><Relationship Id="rId32" Type="http://schemas.openxmlformats.org/officeDocument/2006/relationships/hyperlink" Target="https://podminky.urs.cz/item/CS_URS_2024_01/741371031" TargetMode="External"/><Relationship Id="rId37" Type="http://schemas.openxmlformats.org/officeDocument/2006/relationships/hyperlink" Target="https://podminky.urs.cz/item/CS_URS_2024_01/742121001" TargetMode="External"/><Relationship Id="rId40" Type="http://schemas.openxmlformats.org/officeDocument/2006/relationships/hyperlink" Target="https://podminky.urs.cz/item/CS_URS_2021_02/469972111" TargetMode="External"/><Relationship Id="rId45" Type="http://schemas.openxmlformats.org/officeDocument/2006/relationships/hyperlink" Target="https://podminky.urs.cz/item/CS_URS_2021_02/063002000" TargetMode="External"/><Relationship Id="rId5" Type="http://schemas.openxmlformats.org/officeDocument/2006/relationships/hyperlink" Target="https://podminky.urs.cz/item/CS_URS_2024_01/741110513" TargetMode="External"/><Relationship Id="rId15" Type="http://schemas.openxmlformats.org/officeDocument/2006/relationships/hyperlink" Target="https://podminky.urs.cz/item/CS_URS_2024_01/741122031" TargetMode="External"/><Relationship Id="rId23" Type="http://schemas.openxmlformats.org/officeDocument/2006/relationships/hyperlink" Target="https://podminky.urs.cz/item/CS_URS_2024_01/741310121" TargetMode="External"/><Relationship Id="rId28" Type="http://schemas.openxmlformats.org/officeDocument/2006/relationships/hyperlink" Target="https://podminky.urs.cz/item/CS_URS_2024_01/741313005" TargetMode="External"/><Relationship Id="rId36" Type="http://schemas.openxmlformats.org/officeDocument/2006/relationships/hyperlink" Target="https://podminky.urs.cz/item/CS_URS_2021_02/998741181" TargetMode="External"/><Relationship Id="rId10" Type="http://schemas.openxmlformats.org/officeDocument/2006/relationships/hyperlink" Target="https://podminky.urs.cz/item/CS_URS_2024_01/741112101" TargetMode="External"/><Relationship Id="rId19" Type="http://schemas.openxmlformats.org/officeDocument/2006/relationships/hyperlink" Target="https://podminky.urs.cz/item/CS_URS_2024_01/741130006" TargetMode="External"/><Relationship Id="rId31" Type="http://schemas.openxmlformats.org/officeDocument/2006/relationships/hyperlink" Target="https://podminky.urs.cz/item/CS_URS_2024_01/741371002" TargetMode="External"/><Relationship Id="rId44" Type="http://schemas.openxmlformats.org/officeDocument/2006/relationships/hyperlink" Target="https://podminky.urs.cz/item/CS_URS_2024_01/HZS2491" TargetMode="External"/><Relationship Id="rId4" Type="http://schemas.openxmlformats.org/officeDocument/2006/relationships/hyperlink" Target="https://podminky.urs.cz/item/CS_URS_2024_01/741110062" TargetMode="External"/><Relationship Id="rId9" Type="http://schemas.openxmlformats.org/officeDocument/2006/relationships/hyperlink" Target="https://podminky.urs.cz/item/CS_URS_2024_01/741112071" TargetMode="External"/><Relationship Id="rId14" Type="http://schemas.openxmlformats.org/officeDocument/2006/relationships/hyperlink" Target="https://podminky.urs.cz/item/CS_URS_2024_01/741122016" TargetMode="External"/><Relationship Id="rId22" Type="http://schemas.openxmlformats.org/officeDocument/2006/relationships/hyperlink" Target="https://podminky.urs.cz/item/CS_URS_2024_01/741310112" TargetMode="External"/><Relationship Id="rId27" Type="http://schemas.openxmlformats.org/officeDocument/2006/relationships/hyperlink" Target="https://podminky.urs.cz/item/CS_URS_2024_01/741313004" TargetMode="External"/><Relationship Id="rId30" Type="http://schemas.openxmlformats.org/officeDocument/2006/relationships/hyperlink" Target="https://podminky.urs.cz/item/CS_URS_2024_01/741370101" TargetMode="External"/><Relationship Id="rId35" Type="http://schemas.openxmlformats.org/officeDocument/2006/relationships/hyperlink" Target="https://podminky.urs.cz/item/CS_URS_2024_01/998741103" TargetMode="External"/><Relationship Id="rId43" Type="http://schemas.openxmlformats.org/officeDocument/2006/relationships/hyperlink" Target="https://podminky.urs.cz/item/CS_URS_2021_02/HZS2232" TargetMode="External"/><Relationship Id="rId8" Type="http://schemas.openxmlformats.org/officeDocument/2006/relationships/hyperlink" Target="https://podminky.urs.cz/item/CS_URS_2024_01/741112061" TargetMode="External"/><Relationship Id="rId3" Type="http://schemas.openxmlformats.org/officeDocument/2006/relationships/hyperlink" Target="https://podminky.urs.cz/item/CS_URS_2021_02/946112813" TargetMode="External"/><Relationship Id="rId12" Type="http://schemas.openxmlformats.org/officeDocument/2006/relationships/hyperlink" Target="https://podminky.urs.cz/item/CS_URS_2024_01/741122011" TargetMode="External"/><Relationship Id="rId17" Type="http://schemas.openxmlformats.org/officeDocument/2006/relationships/hyperlink" Target="https://podminky.urs.cz/item/CS_URS_2024_01/741122644" TargetMode="External"/><Relationship Id="rId25" Type="http://schemas.openxmlformats.org/officeDocument/2006/relationships/hyperlink" Target="https://podminky.urs.cz/item/CS_URS_2024_01/741311004" TargetMode="External"/><Relationship Id="rId33" Type="http://schemas.openxmlformats.org/officeDocument/2006/relationships/hyperlink" Target="https://podminky.urs.cz/item/CS_URS_2021_02/741810003" TargetMode="External"/><Relationship Id="rId38" Type="http://schemas.openxmlformats.org/officeDocument/2006/relationships/hyperlink" Target="https://podminky.urs.cz/item/CS_URS_2021_02/469971111" TargetMode="External"/><Relationship Id="rId46" Type="http://schemas.openxmlformats.org/officeDocument/2006/relationships/drawing" Target="../drawings/drawing2.xml"/><Relationship Id="rId20" Type="http://schemas.openxmlformats.org/officeDocument/2006/relationships/hyperlink" Target="https://podminky.urs.cz/item/CS_URS_2024_01/741210003" TargetMode="External"/><Relationship Id="rId41" Type="http://schemas.openxmlformats.org/officeDocument/2006/relationships/hyperlink" Target="https://podminky.urs.cz/item/CS_URS_2021_02/4699721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baseColWidth="10" defaultRowHeight="16"/>
  <cols>
    <col min="1" max="1" width="8.25" customWidth="1"/>
    <col min="2" max="2" width="1.75" customWidth="1"/>
    <col min="3" max="3" width="4.25" customWidth="1"/>
    <col min="4" max="33" width="2.75" customWidth="1"/>
    <col min="34" max="34" width="3.25" customWidth="1"/>
    <col min="35" max="35" width="31.75" customWidth="1"/>
    <col min="36" max="37" width="2.5" customWidth="1"/>
    <col min="38" max="38" width="8.25" customWidth="1"/>
    <col min="39" max="39" width="3.25" customWidth="1"/>
    <col min="40" max="40" width="13.25" customWidth="1"/>
    <col min="41" max="41" width="7.5" customWidth="1"/>
    <col min="42" max="42" width="4.25" customWidth="1"/>
    <col min="43" max="43" width="15.75" hidden="1" customWidth="1"/>
    <col min="44" max="44" width="13.75" customWidth="1"/>
    <col min="45" max="47" width="25.75" hidden="1" customWidth="1"/>
    <col min="48" max="49" width="21.75" hidden="1" customWidth="1"/>
    <col min="50" max="51" width="25" hidden="1" customWidth="1"/>
    <col min="52" max="52" width="21.75" hidden="1" customWidth="1"/>
    <col min="53" max="53" width="19.25" hidden="1" customWidth="1"/>
    <col min="54" max="54" width="25" hidden="1" customWidth="1"/>
    <col min="55" max="55" width="21.75" hidden="1" customWidth="1"/>
    <col min="56" max="56" width="19.25" hidden="1" customWidth="1"/>
    <col min="57" max="57" width="66.5" customWidth="1"/>
    <col min="71" max="91" width="9.25" hidden="1"/>
  </cols>
  <sheetData>
    <row r="1" spans="1:74" ht="11">
      <c r="A1" s="14" t="s">
        <v>0</v>
      </c>
      <c r="AZ1" s="14" t="s">
        <v>1</v>
      </c>
      <c r="BA1" s="14" t="s">
        <v>2</v>
      </c>
      <c r="BB1" s="14" t="s">
        <v>3</v>
      </c>
      <c r="BT1" s="14" t="s">
        <v>4</v>
      </c>
      <c r="BU1" s="14" t="s">
        <v>4</v>
      </c>
      <c r="BV1" s="14" t="s">
        <v>5</v>
      </c>
    </row>
    <row r="2" spans="1:74" ht="37" customHeight="1">
      <c r="AR2" s="186"/>
      <c r="AS2" s="186"/>
      <c r="AT2" s="186"/>
      <c r="AU2" s="186"/>
      <c r="AV2" s="186"/>
      <c r="AW2" s="186"/>
      <c r="AX2" s="186"/>
      <c r="AY2" s="186"/>
      <c r="AZ2" s="186"/>
      <c r="BA2" s="186"/>
      <c r="BB2" s="186"/>
      <c r="BC2" s="186"/>
      <c r="BD2" s="186"/>
      <c r="BE2" s="186"/>
      <c r="BS2" s="15" t="s">
        <v>6</v>
      </c>
      <c r="BT2" s="15" t="s">
        <v>7</v>
      </c>
    </row>
    <row r="3" spans="1:74" ht="7"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5" customHeight="1">
      <c r="B4" s="18"/>
      <c r="D4" s="19" t="s">
        <v>9</v>
      </c>
      <c r="AR4" s="18"/>
      <c r="AS4" s="20" t="s">
        <v>10</v>
      </c>
      <c r="BE4" s="21" t="s">
        <v>11</v>
      </c>
      <c r="BS4" s="15" t="s">
        <v>12</v>
      </c>
    </row>
    <row r="5" spans="1:74" ht="12" customHeight="1">
      <c r="B5" s="18"/>
      <c r="D5" s="22" t="s">
        <v>13</v>
      </c>
      <c r="K5" s="185" t="s">
        <v>14</v>
      </c>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R5" s="18"/>
      <c r="BE5" s="182" t="s">
        <v>15</v>
      </c>
      <c r="BS5" s="15" t="s">
        <v>6</v>
      </c>
    </row>
    <row r="6" spans="1:74" ht="37" customHeight="1">
      <c r="B6" s="18"/>
      <c r="D6" s="24" t="s">
        <v>16</v>
      </c>
      <c r="K6" s="187" t="s">
        <v>17</v>
      </c>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R6" s="18"/>
      <c r="BE6" s="183"/>
      <c r="BS6" s="15" t="s">
        <v>6</v>
      </c>
    </row>
    <row r="7" spans="1:74" ht="12" customHeight="1">
      <c r="B7" s="18"/>
      <c r="D7" s="25" t="s">
        <v>18</v>
      </c>
      <c r="K7" s="23" t="s">
        <v>1</v>
      </c>
      <c r="AK7" s="25" t="s">
        <v>19</v>
      </c>
      <c r="AN7" s="23" t="s">
        <v>1</v>
      </c>
      <c r="AR7" s="18"/>
      <c r="BE7" s="183"/>
      <c r="BS7" s="15" t="s">
        <v>6</v>
      </c>
    </row>
    <row r="8" spans="1:74" ht="12" customHeight="1">
      <c r="B8" s="18"/>
      <c r="D8" s="25" t="s">
        <v>20</v>
      </c>
      <c r="K8" s="23" t="s">
        <v>21</v>
      </c>
      <c r="AK8" s="25" t="s">
        <v>22</v>
      </c>
      <c r="AN8" s="26" t="s">
        <v>23</v>
      </c>
      <c r="AR8" s="18"/>
      <c r="BE8" s="183"/>
      <c r="BS8" s="15" t="s">
        <v>6</v>
      </c>
    </row>
    <row r="9" spans="1:74" ht="14.5" customHeight="1">
      <c r="B9" s="18"/>
      <c r="AR9" s="18"/>
      <c r="BE9" s="183"/>
      <c r="BS9" s="15" t="s">
        <v>6</v>
      </c>
    </row>
    <row r="10" spans="1:74" ht="12" customHeight="1">
      <c r="B10" s="18"/>
      <c r="D10" s="25" t="s">
        <v>24</v>
      </c>
      <c r="AK10" s="25" t="s">
        <v>25</v>
      </c>
      <c r="AN10" s="23" t="s">
        <v>1</v>
      </c>
      <c r="AR10" s="18"/>
      <c r="BE10" s="183"/>
      <c r="BS10" s="15" t="s">
        <v>6</v>
      </c>
    </row>
    <row r="11" spans="1:74" ht="18.5" customHeight="1">
      <c r="B11" s="18"/>
      <c r="E11" s="23" t="s">
        <v>21</v>
      </c>
      <c r="AK11" s="25" t="s">
        <v>26</v>
      </c>
      <c r="AN11" s="23" t="s">
        <v>1</v>
      </c>
      <c r="AR11" s="18"/>
      <c r="BE11" s="183"/>
      <c r="BS11" s="15" t="s">
        <v>6</v>
      </c>
    </row>
    <row r="12" spans="1:74" ht="7" customHeight="1">
      <c r="B12" s="18"/>
      <c r="AR12" s="18"/>
      <c r="BE12" s="183"/>
      <c r="BS12" s="15" t="s">
        <v>6</v>
      </c>
    </row>
    <row r="13" spans="1:74" ht="12" customHeight="1">
      <c r="B13" s="18"/>
      <c r="D13" s="25" t="s">
        <v>27</v>
      </c>
      <c r="AK13" s="25" t="s">
        <v>25</v>
      </c>
      <c r="AN13" s="27" t="s">
        <v>28</v>
      </c>
      <c r="AR13" s="18"/>
      <c r="BE13" s="183"/>
      <c r="BS13" s="15" t="s">
        <v>6</v>
      </c>
    </row>
    <row r="14" spans="1:74" ht="13">
      <c r="B14" s="18"/>
      <c r="E14" s="188" t="s">
        <v>28</v>
      </c>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25" t="s">
        <v>26</v>
      </c>
      <c r="AN14" s="27" t="s">
        <v>28</v>
      </c>
      <c r="AR14" s="18"/>
      <c r="BE14" s="183"/>
      <c r="BS14" s="15" t="s">
        <v>6</v>
      </c>
    </row>
    <row r="15" spans="1:74" ht="7" customHeight="1">
      <c r="B15" s="18"/>
      <c r="AR15" s="18"/>
      <c r="BE15" s="183"/>
      <c r="BS15" s="15" t="s">
        <v>4</v>
      </c>
    </row>
    <row r="16" spans="1:74" ht="12" customHeight="1">
      <c r="B16" s="18"/>
      <c r="D16" s="25" t="s">
        <v>29</v>
      </c>
      <c r="AK16" s="25" t="s">
        <v>25</v>
      </c>
      <c r="AN16" s="23" t="s">
        <v>1</v>
      </c>
      <c r="AR16" s="18"/>
      <c r="BE16" s="183"/>
      <c r="BS16" s="15" t="s">
        <v>4</v>
      </c>
    </row>
    <row r="17" spans="2:71" ht="18.5" customHeight="1">
      <c r="B17" s="18"/>
      <c r="E17" s="23" t="s">
        <v>21</v>
      </c>
      <c r="AK17" s="25" t="s">
        <v>26</v>
      </c>
      <c r="AN17" s="23" t="s">
        <v>1</v>
      </c>
      <c r="AR17" s="18"/>
      <c r="BE17" s="183"/>
      <c r="BS17" s="15" t="s">
        <v>30</v>
      </c>
    </row>
    <row r="18" spans="2:71" ht="7" customHeight="1">
      <c r="B18" s="18"/>
      <c r="AR18" s="18"/>
      <c r="BE18" s="183"/>
      <c r="BS18" s="15" t="s">
        <v>6</v>
      </c>
    </row>
    <row r="19" spans="2:71" ht="12" customHeight="1">
      <c r="B19" s="18"/>
      <c r="D19" s="25" t="s">
        <v>31</v>
      </c>
      <c r="AK19" s="25" t="s">
        <v>25</v>
      </c>
      <c r="AN19" s="23" t="s">
        <v>32</v>
      </c>
      <c r="AR19" s="18"/>
      <c r="BE19" s="183"/>
      <c r="BS19" s="15" t="s">
        <v>6</v>
      </c>
    </row>
    <row r="20" spans="2:71" ht="18.5" customHeight="1">
      <c r="B20" s="18"/>
      <c r="E20" s="23" t="s">
        <v>33</v>
      </c>
      <c r="AK20" s="25" t="s">
        <v>26</v>
      </c>
      <c r="AN20" s="23" t="s">
        <v>1</v>
      </c>
      <c r="AR20" s="18"/>
      <c r="BE20" s="183"/>
      <c r="BS20" s="15" t="s">
        <v>4</v>
      </c>
    </row>
    <row r="21" spans="2:71" ht="7" customHeight="1">
      <c r="B21" s="18"/>
      <c r="AR21" s="18"/>
      <c r="BE21" s="183"/>
    </row>
    <row r="22" spans="2:71" ht="12" customHeight="1">
      <c r="B22" s="18"/>
      <c r="D22" s="25" t="s">
        <v>34</v>
      </c>
      <c r="AR22" s="18"/>
      <c r="BE22" s="183"/>
    </row>
    <row r="23" spans="2:71" ht="47.25" customHeight="1">
      <c r="B23" s="18"/>
      <c r="E23" s="190" t="s">
        <v>35</v>
      </c>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R23" s="18"/>
      <c r="BE23" s="183"/>
    </row>
    <row r="24" spans="2:71" ht="7" customHeight="1">
      <c r="B24" s="18"/>
      <c r="AR24" s="18"/>
      <c r="BE24" s="183"/>
    </row>
    <row r="25" spans="2:71" ht="7" customHeight="1">
      <c r="B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18"/>
      <c r="BE25" s="183"/>
    </row>
    <row r="26" spans="2:71" s="1" customFormat="1" ht="26" customHeight="1">
      <c r="B26" s="30"/>
      <c r="D26" s="31" t="s">
        <v>36</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1">
        <f>ROUND(AG94,2)</f>
        <v>0</v>
      </c>
      <c r="AL26" s="192"/>
      <c r="AM26" s="192"/>
      <c r="AN26" s="192"/>
      <c r="AO26" s="192"/>
      <c r="AR26" s="30"/>
      <c r="BE26" s="183"/>
    </row>
    <row r="27" spans="2:71" s="1" customFormat="1" ht="7" customHeight="1">
      <c r="B27" s="30"/>
      <c r="AR27" s="30"/>
      <c r="BE27" s="183"/>
    </row>
    <row r="28" spans="2:71" s="1" customFormat="1" ht="13">
      <c r="B28" s="30"/>
      <c r="L28" s="193" t="s">
        <v>37</v>
      </c>
      <c r="M28" s="193"/>
      <c r="N28" s="193"/>
      <c r="O28" s="193"/>
      <c r="P28" s="193"/>
      <c r="W28" s="193" t="s">
        <v>38</v>
      </c>
      <c r="X28" s="193"/>
      <c r="Y28" s="193"/>
      <c r="Z28" s="193"/>
      <c r="AA28" s="193"/>
      <c r="AB28" s="193"/>
      <c r="AC28" s="193"/>
      <c r="AD28" s="193"/>
      <c r="AE28" s="193"/>
      <c r="AK28" s="193" t="s">
        <v>39</v>
      </c>
      <c r="AL28" s="193"/>
      <c r="AM28" s="193"/>
      <c r="AN28" s="193"/>
      <c r="AO28" s="193"/>
      <c r="AR28" s="30"/>
      <c r="BE28" s="183"/>
    </row>
    <row r="29" spans="2:71" s="2" customFormat="1" ht="14.5" customHeight="1">
      <c r="B29" s="34"/>
      <c r="D29" s="25" t="s">
        <v>40</v>
      </c>
      <c r="F29" s="25" t="s">
        <v>41</v>
      </c>
      <c r="L29" s="196">
        <v>0.21</v>
      </c>
      <c r="M29" s="195"/>
      <c r="N29" s="195"/>
      <c r="O29" s="195"/>
      <c r="P29" s="195"/>
      <c r="W29" s="194">
        <f>ROUND(AZ94, 2)</f>
        <v>0</v>
      </c>
      <c r="X29" s="195"/>
      <c r="Y29" s="195"/>
      <c r="Z29" s="195"/>
      <c r="AA29" s="195"/>
      <c r="AB29" s="195"/>
      <c r="AC29" s="195"/>
      <c r="AD29" s="195"/>
      <c r="AE29" s="195"/>
      <c r="AK29" s="194">
        <f>ROUND(AV94, 2)</f>
        <v>0</v>
      </c>
      <c r="AL29" s="195"/>
      <c r="AM29" s="195"/>
      <c r="AN29" s="195"/>
      <c r="AO29" s="195"/>
      <c r="AR29" s="34"/>
      <c r="BE29" s="184"/>
    </row>
    <row r="30" spans="2:71" s="2" customFormat="1" ht="14.5" customHeight="1">
      <c r="B30" s="34"/>
      <c r="F30" s="25" t="s">
        <v>42</v>
      </c>
      <c r="L30" s="196">
        <v>0.15</v>
      </c>
      <c r="M30" s="195"/>
      <c r="N30" s="195"/>
      <c r="O30" s="195"/>
      <c r="P30" s="195"/>
      <c r="W30" s="194">
        <f>ROUND(BA94, 2)</f>
        <v>0</v>
      </c>
      <c r="X30" s="195"/>
      <c r="Y30" s="195"/>
      <c r="Z30" s="195"/>
      <c r="AA30" s="195"/>
      <c r="AB30" s="195"/>
      <c r="AC30" s="195"/>
      <c r="AD30" s="195"/>
      <c r="AE30" s="195"/>
      <c r="AK30" s="194">
        <f>ROUND(AW94, 2)</f>
        <v>0</v>
      </c>
      <c r="AL30" s="195"/>
      <c r="AM30" s="195"/>
      <c r="AN30" s="195"/>
      <c r="AO30" s="195"/>
      <c r="AR30" s="34"/>
      <c r="BE30" s="184"/>
    </row>
    <row r="31" spans="2:71" s="2" customFormat="1" ht="14.5" hidden="1" customHeight="1">
      <c r="B31" s="34"/>
      <c r="F31" s="25" t="s">
        <v>43</v>
      </c>
      <c r="L31" s="196">
        <v>0.21</v>
      </c>
      <c r="M31" s="195"/>
      <c r="N31" s="195"/>
      <c r="O31" s="195"/>
      <c r="P31" s="195"/>
      <c r="W31" s="194">
        <f>ROUND(BB94, 2)</f>
        <v>0</v>
      </c>
      <c r="X31" s="195"/>
      <c r="Y31" s="195"/>
      <c r="Z31" s="195"/>
      <c r="AA31" s="195"/>
      <c r="AB31" s="195"/>
      <c r="AC31" s="195"/>
      <c r="AD31" s="195"/>
      <c r="AE31" s="195"/>
      <c r="AK31" s="194">
        <v>0</v>
      </c>
      <c r="AL31" s="195"/>
      <c r="AM31" s="195"/>
      <c r="AN31" s="195"/>
      <c r="AO31" s="195"/>
      <c r="AR31" s="34"/>
      <c r="BE31" s="184"/>
    </row>
    <row r="32" spans="2:71" s="2" customFormat="1" ht="14.5" hidden="1" customHeight="1">
      <c r="B32" s="34"/>
      <c r="F32" s="25" t="s">
        <v>44</v>
      </c>
      <c r="L32" s="196">
        <v>0.15</v>
      </c>
      <c r="M32" s="195"/>
      <c r="N32" s="195"/>
      <c r="O32" s="195"/>
      <c r="P32" s="195"/>
      <c r="W32" s="194">
        <f>ROUND(BC94, 2)</f>
        <v>0</v>
      </c>
      <c r="X32" s="195"/>
      <c r="Y32" s="195"/>
      <c r="Z32" s="195"/>
      <c r="AA32" s="195"/>
      <c r="AB32" s="195"/>
      <c r="AC32" s="195"/>
      <c r="AD32" s="195"/>
      <c r="AE32" s="195"/>
      <c r="AK32" s="194">
        <v>0</v>
      </c>
      <c r="AL32" s="195"/>
      <c r="AM32" s="195"/>
      <c r="AN32" s="195"/>
      <c r="AO32" s="195"/>
      <c r="AR32" s="34"/>
      <c r="BE32" s="184"/>
    </row>
    <row r="33" spans="2:57" s="2" customFormat="1" ht="14.5" hidden="1" customHeight="1">
      <c r="B33" s="34"/>
      <c r="F33" s="25" t="s">
        <v>45</v>
      </c>
      <c r="L33" s="196">
        <v>0</v>
      </c>
      <c r="M33" s="195"/>
      <c r="N33" s="195"/>
      <c r="O33" s="195"/>
      <c r="P33" s="195"/>
      <c r="W33" s="194">
        <f>ROUND(BD94, 2)</f>
        <v>0</v>
      </c>
      <c r="X33" s="195"/>
      <c r="Y33" s="195"/>
      <c r="Z33" s="195"/>
      <c r="AA33" s="195"/>
      <c r="AB33" s="195"/>
      <c r="AC33" s="195"/>
      <c r="AD33" s="195"/>
      <c r="AE33" s="195"/>
      <c r="AK33" s="194">
        <v>0</v>
      </c>
      <c r="AL33" s="195"/>
      <c r="AM33" s="195"/>
      <c r="AN33" s="195"/>
      <c r="AO33" s="195"/>
      <c r="AR33" s="34"/>
      <c r="BE33" s="184"/>
    </row>
    <row r="34" spans="2:57" s="1" customFormat="1" ht="7" customHeight="1">
      <c r="B34" s="30"/>
      <c r="AR34" s="30"/>
      <c r="BE34" s="183"/>
    </row>
    <row r="35" spans="2:57" s="1" customFormat="1" ht="26" customHeight="1">
      <c r="B35" s="30"/>
      <c r="C35" s="35"/>
      <c r="D35" s="36" t="s">
        <v>46</v>
      </c>
      <c r="E35" s="37"/>
      <c r="F35" s="37"/>
      <c r="G35" s="37"/>
      <c r="H35" s="37"/>
      <c r="I35" s="37"/>
      <c r="J35" s="37"/>
      <c r="K35" s="37"/>
      <c r="L35" s="37"/>
      <c r="M35" s="37"/>
      <c r="N35" s="37"/>
      <c r="O35" s="37"/>
      <c r="P35" s="37"/>
      <c r="Q35" s="37"/>
      <c r="R35" s="37"/>
      <c r="S35" s="37"/>
      <c r="T35" s="38" t="s">
        <v>47</v>
      </c>
      <c r="U35" s="37"/>
      <c r="V35" s="37"/>
      <c r="W35" s="37"/>
      <c r="X35" s="197" t="s">
        <v>48</v>
      </c>
      <c r="Y35" s="198"/>
      <c r="Z35" s="198"/>
      <c r="AA35" s="198"/>
      <c r="AB35" s="198"/>
      <c r="AC35" s="37"/>
      <c r="AD35" s="37"/>
      <c r="AE35" s="37"/>
      <c r="AF35" s="37"/>
      <c r="AG35" s="37"/>
      <c r="AH35" s="37"/>
      <c r="AI35" s="37"/>
      <c r="AJ35" s="37"/>
      <c r="AK35" s="199">
        <f>SUM(AK26:AK33)</f>
        <v>0</v>
      </c>
      <c r="AL35" s="198"/>
      <c r="AM35" s="198"/>
      <c r="AN35" s="198"/>
      <c r="AO35" s="200"/>
      <c r="AP35" s="35"/>
      <c r="AQ35" s="35"/>
      <c r="AR35" s="30"/>
    </row>
    <row r="36" spans="2:57" s="1" customFormat="1" ht="7" customHeight="1">
      <c r="B36" s="30"/>
      <c r="AR36" s="30"/>
    </row>
    <row r="37" spans="2:57" s="1" customFormat="1" ht="14.5" customHeight="1">
      <c r="B37" s="30"/>
      <c r="AR37" s="30"/>
    </row>
    <row r="38" spans="2:57" ht="14.5" customHeight="1">
      <c r="B38" s="18"/>
      <c r="AR38" s="18"/>
    </row>
    <row r="39" spans="2:57" ht="14.5" customHeight="1">
      <c r="B39" s="18"/>
      <c r="AR39" s="18"/>
    </row>
    <row r="40" spans="2:57" ht="14.5" customHeight="1">
      <c r="B40" s="18"/>
      <c r="AR40" s="18"/>
    </row>
    <row r="41" spans="2:57" ht="14.5" customHeight="1">
      <c r="B41" s="18"/>
      <c r="AR41" s="18"/>
    </row>
    <row r="42" spans="2:57" ht="14.5" customHeight="1">
      <c r="B42" s="18"/>
      <c r="AR42" s="18"/>
    </row>
    <row r="43" spans="2:57" ht="14.5" customHeight="1">
      <c r="B43" s="18"/>
      <c r="AR43" s="18"/>
    </row>
    <row r="44" spans="2:57" ht="14.5" customHeight="1">
      <c r="B44" s="18"/>
      <c r="AR44" s="18"/>
    </row>
    <row r="45" spans="2:57" ht="14.5" customHeight="1">
      <c r="B45" s="18"/>
      <c r="AR45" s="18"/>
    </row>
    <row r="46" spans="2:57" ht="14.5" customHeight="1">
      <c r="B46" s="18"/>
      <c r="AR46" s="18"/>
    </row>
    <row r="47" spans="2:57" ht="14.5" customHeight="1">
      <c r="B47" s="18"/>
      <c r="AR47" s="18"/>
    </row>
    <row r="48" spans="2:57" ht="14.5" customHeight="1">
      <c r="B48" s="18"/>
      <c r="AR48" s="18"/>
    </row>
    <row r="49" spans="2:44" s="1" customFormat="1" ht="14.5" customHeight="1">
      <c r="B49" s="30"/>
      <c r="D49" s="39" t="s">
        <v>49</v>
      </c>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39" t="s">
        <v>50</v>
      </c>
      <c r="AI49" s="40"/>
      <c r="AJ49" s="40"/>
      <c r="AK49" s="40"/>
      <c r="AL49" s="40"/>
      <c r="AM49" s="40"/>
      <c r="AN49" s="40"/>
      <c r="AO49" s="40"/>
      <c r="AR49" s="30"/>
    </row>
    <row r="50" spans="2:44" ht="11">
      <c r="B50" s="18"/>
      <c r="AR50" s="18"/>
    </row>
    <row r="51" spans="2:44" ht="11">
      <c r="B51" s="18"/>
      <c r="AR51" s="18"/>
    </row>
    <row r="52" spans="2:44" ht="11">
      <c r="B52" s="18"/>
      <c r="AR52" s="18"/>
    </row>
    <row r="53" spans="2:44" ht="11">
      <c r="B53" s="18"/>
      <c r="AR53" s="18"/>
    </row>
    <row r="54" spans="2:44" ht="11">
      <c r="B54" s="18"/>
      <c r="AR54" s="18"/>
    </row>
    <row r="55" spans="2:44" ht="11">
      <c r="B55" s="18"/>
      <c r="AR55" s="18"/>
    </row>
    <row r="56" spans="2:44" ht="11">
      <c r="B56" s="18"/>
      <c r="AR56" s="18"/>
    </row>
    <row r="57" spans="2:44" ht="11">
      <c r="B57" s="18"/>
      <c r="AR57" s="18"/>
    </row>
    <row r="58" spans="2:44" ht="11">
      <c r="B58" s="18"/>
      <c r="AR58" s="18"/>
    </row>
    <row r="59" spans="2:44" ht="11">
      <c r="B59" s="18"/>
      <c r="AR59" s="18"/>
    </row>
    <row r="60" spans="2:44" s="1" customFormat="1" ht="13">
      <c r="B60" s="30"/>
      <c r="D60" s="41" t="s">
        <v>51</v>
      </c>
      <c r="E60" s="32"/>
      <c r="F60" s="32"/>
      <c r="G60" s="32"/>
      <c r="H60" s="32"/>
      <c r="I60" s="32"/>
      <c r="J60" s="32"/>
      <c r="K60" s="32"/>
      <c r="L60" s="32"/>
      <c r="M60" s="32"/>
      <c r="N60" s="32"/>
      <c r="O60" s="32"/>
      <c r="P60" s="32"/>
      <c r="Q60" s="32"/>
      <c r="R60" s="32"/>
      <c r="S60" s="32"/>
      <c r="T60" s="32"/>
      <c r="U60" s="32"/>
      <c r="V60" s="41" t="s">
        <v>52</v>
      </c>
      <c r="W60" s="32"/>
      <c r="X60" s="32"/>
      <c r="Y60" s="32"/>
      <c r="Z60" s="32"/>
      <c r="AA60" s="32"/>
      <c r="AB60" s="32"/>
      <c r="AC60" s="32"/>
      <c r="AD60" s="32"/>
      <c r="AE60" s="32"/>
      <c r="AF60" s="32"/>
      <c r="AG60" s="32"/>
      <c r="AH60" s="41" t="s">
        <v>51</v>
      </c>
      <c r="AI60" s="32"/>
      <c r="AJ60" s="32"/>
      <c r="AK60" s="32"/>
      <c r="AL60" s="32"/>
      <c r="AM60" s="41" t="s">
        <v>52</v>
      </c>
      <c r="AN60" s="32"/>
      <c r="AO60" s="32"/>
      <c r="AR60" s="30"/>
    </row>
    <row r="61" spans="2:44" ht="11">
      <c r="B61" s="18"/>
      <c r="AR61" s="18"/>
    </row>
    <row r="62" spans="2:44" ht="11">
      <c r="B62" s="18"/>
      <c r="AR62" s="18"/>
    </row>
    <row r="63" spans="2:44" ht="11">
      <c r="B63" s="18"/>
      <c r="AR63" s="18"/>
    </row>
    <row r="64" spans="2:44" s="1" customFormat="1" ht="13">
      <c r="B64" s="30"/>
      <c r="D64" s="39" t="s">
        <v>53</v>
      </c>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39" t="s">
        <v>54</v>
      </c>
      <c r="AI64" s="40"/>
      <c r="AJ64" s="40"/>
      <c r="AK64" s="40"/>
      <c r="AL64" s="40"/>
      <c r="AM64" s="40"/>
      <c r="AN64" s="40"/>
      <c r="AO64" s="40"/>
      <c r="AR64" s="30"/>
    </row>
    <row r="65" spans="2:44" ht="11">
      <c r="B65" s="18"/>
      <c r="AR65" s="18"/>
    </row>
    <row r="66" spans="2:44" ht="11">
      <c r="B66" s="18"/>
      <c r="AR66" s="18"/>
    </row>
    <row r="67" spans="2:44" ht="11">
      <c r="B67" s="18"/>
      <c r="AR67" s="18"/>
    </row>
    <row r="68" spans="2:44" ht="11">
      <c r="B68" s="18"/>
      <c r="AR68" s="18"/>
    </row>
    <row r="69" spans="2:44" ht="11">
      <c r="B69" s="18"/>
      <c r="AR69" s="18"/>
    </row>
    <row r="70" spans="2:44" ht="11">
      <c r="B70" s="18"/>
      <c r="AR70" s="18"/>
    </row>
    <row r="71" spans="2:44" ht="11">
      <c r="B71" s="18"/>
      <c r="AR71" s="18"/>
    </row>
    <row r="72" spans="2:44" ht="11">
      <c r="B72" s="18"/>
      <c r="AR72" s="18"/>
    </row>
    <row r="73" spans="2:44" ht="11">
      <c r="B73" s="18"/>
      <c r="AR73" s="18"/>
    </row>
    <row r="74" spans="2:44" ht="11">
      <c r="B74" s="18"/>
      <c r="AR74" s="18"/>
    </row>
    <row r="75" spans="2:44" s="1" customFormat="1" ht="13">
      <c r="B75" s="30"/>
      <c r="D75" s="41" t="s">
        <v>51</v>
      </c>
      <c r="E75" s="32"/>
      <c r="F75" s="32"/>
      <c r="G75" s="32"/>
      <c r="H75" s="32"/>
      <c r="I75" s="32"/>
      <c r="J75" s="32"/>
      <c r="K75" s="32"/>
      <c r="L75" s="32"/>
      <c r="M75" s="32"/>
      <c r="N75" s="32"/>
      <c r="O75" s="32"/>
      <c r="P75" s="32"/>
      <c r="Q75" s="32"/>
      <c r="R75" s="32"/>
      <c r="S75" s="32"/>
      <c r="T75" s="32"/>
      <c r="U75" s="32"/>
      <c r="V75" s="41" t="s">
        <v>52</v>
      </c>
      <c r="W75" s="32"/>
      <c r="X75" s="32"/>
      <c r="Y75" s="32"/>
      <c r="Z75" s="32"/>
      <c r="AA75" s="32"/>
      <c r="AB75" s="32"/>
      <c r="AC75" s="32"/>
      <c r="AD75" s="32"/>
      <c r="AE75" s="32"/>
      <c r="AF75" s="32"/>
      <c r="AG75" s="32"/>
      <c r="AH75" s="41" t="s">
        <v>51</v>
      </c>
      <c r="AI75" s="32"/>
      <c r="AJ75" s="32"/>
      <c r="AK75" s="32"/>
      <c r="AL75" s="32"/>
      <c r="AM75" s="41" t="s">
        <v>52</v>
      </c>
      <c r="AN75" s="32"/>
      <c r="AO75" s="32"/>
      <c r="AR75" s="30"/>
    </row>
    <row r="76" spans="2:44" s="1" customFormat="1" ht="11">
      <c r="B76" s="30"/>
      <c r="AR76" s="30"/>
    </row>
    <row r="77" spans="2:44" s="1" customFormat="1" ht="7" customHeight="1">
      <c r="B77" s="42"/>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30"/>
    </row>
    <row r="81" spans="1:91" s="1" customFormat="1" ht="7" customHeight="1">
      <c r="B81" s="44"/>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30"/>
    </row>
    <row r="82" spans="1:91" s="1" customFormat="1" ht="25" customHeight="1">
      <c r="B82" s="30"/>
      <c r="C82" s="19" t="s">
        <v>55</v>
      </c>
      <c r="AR82" s="30"/>
    </row>
    <row r="83" spans="1:91" s="1" customFormat="1" ht="7" customHeight="1">
      <c r="B83" s="30"/>
      <c r="AR83" s="30"/>
    </row>
    <row r="84" spans="1:91" s="3" customFormat="1" ht="12" customHeight="1">
      <c r="B84" s="46"/>
      <c r="C84" s="25" t="s">
        <v>13</v>
      </c>
      <c r="L84" s="3" t="str">
        <f>K5</f>
        <v>2153</v>
      </c>
      <c r="AR84" s="46"/>
    </row>
    <row r="85" spans="1:91" s="4" customFormat="1" ht="37" customHeight="1">
      <c r="B85" s="47"/>
      <c r="C85" s="48" t="s">
        <v>16</v>
      </c>
      <c r="L85" s="201" t="str">
        <f>K6</f>
        <v>KARLOVY VARY, ZŠ KONEČNÁ – REKONSTRUKCE ELEKTROINSTALACE</v>
      </c>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R85" s="47"/>
    </row>
    <row r="86" spans="1:91" s="1" customFormat="1" ht="7" customHeight="1">
      <c r="B86" s="30"/>
      <c r="AR86" s="30"/>
    </row>
    <row r="87" spans="1:91" s="1" customFormat="1" ht="12" customHeight="1">
      <c r="B87" s="30"/>
      <c r="C87" s="25" t="s">
        <v>20</v>
      </c>
      <c r="L87" s="49" t="str">
        <f>IF(K8="","",K8)</f>
        <v xml:space="preserve"> </v>
      </c>
      <c r="AI87" s="25" t="s">
        <v>22</v>
      </c>
      <c r="AM87" s="203" t="str">
        <f>IF(AN8= "","",AN8)</f>
        <v>1. 11. 2021</v>
      </c>
      <c r="AN87" s="203"/>
      <c r="AR87" s="30"/>
    </row>
    <row r="88" spans="1:91" s="1" customFormat="1" ht="7" customHeight="1">
      <c r="B88" s="30"/>
      <c r="AR88" s="30"/>
    </row>
    <row r="89" spans="1:91" s="1" customFormat="1" ht="15.25" customHeight="1">
      <c r="B89" s="30"/>
      <c r="C89" s="25" t="s">
        <v>24</v>
      </c>
      <c r="L89" s="3" t="str">
        <f>IF(E11= "","",E11)</f>
        <v xml:space="preserve"> </v>
      </c>
      <c r="AI89" s="25" t="s">
        <v>29</v>
      </c>
      <c r="AM89" s="204" t="str">
        <f>IF(E17="","",E17)</f>
        <v xml:space="preserve"> </v>
      </c>
      <c r="AN89" s="205"/>
      <c r="AO89" s="205"/>
      <c r="AP89" s="205"/>
      <c r="AR89" s="30"/>
      <c r="AS89" s="206" t="s">
        <v>56</v>
      </c>
      <c r="AT89" s="207"/>
      <c r="AU89" s="51"/>
      <c r="AV89" s="51"/>
      <c r="AW89" s="51"/>
      <c r="AX89" s="51"/>
      <c r="AY89" s="51"/>
      <c r="AZ89" s="51"/>
      <c r="BA89" s="51"/>
      <c r="BB89" s="51"/>
      <c r="BC89" s="51"/>
      <c r="BD89" s="52"/>
    </row>
    <row r="90" spans="1:91" s="1" customFormat="1" ht="15.25" customHeight="1">
      <c r="B90" s="30"/>
      <c r="C90" s="25" t="s">
        <v>27</v>
      </c>
      <c r="L90" s="3" t="str">
        <f>IF(E14= "Vyplň údaj","",E14)</f>
        <v/>
      </c>
      <c r="AI90" s="25" t="s">
        <v>31</v>
      </c>
      <c r="AM90" s="204" t="str">
        <f>IF(E20="","",E20)</f>
        <v>Klimešová Miroslava</v>
      </c>
      <c r="AN90" s="205"/>
      <c r="AO90" s="205"/>
      <c r="AP90" s="205"/>
      <c r="AR90" s="30"/>
      <c r="AS90" s="208"/>
      <c r="AT90" s="209"/>
      <c r="BD90" s="54"/>
    </row>
    <row r="91" spans="1:91" s="1" customFormat="1" ht="10.75" customHeight="1">
      <c r="B91" s="30"/>
      <c r="AR91" s="30"/>
      <c r="AS91" s="208"/>
      <c r="AT91" s="209"/>
      <c r="BD91" s="54"/>
    </row>
    <row r="92" spans="1:91" s="1" customFormat="1" ht="29.25" customHeight="1">
      <c r="B92" s="30"/>
      <c r="C92" s="210" t="s">
        <v>57</v>
      </c>
      <c r="D92" s="211"/>
      <c r="E92" s="211"/>
      <c r="F92" s="211"/>
      <c r="G92" s="211"/>
      <c r="H92" s="55"/>
      <c r="I92" s="212" t="s">
        <v>58</v>
      </c>
      <c r="J92" s="211"/>
      <c r="K92" s="211"/>
      <c r="L92" s="211"/>
      <c r="M92" s="211"/>
      <c r="N92" s="211"/>
      <c r="O92" s="211"/>
      <c r="P92" s="211"/>
      <c r="Q92" s="211"/>
      <c r="R92" s="211"/>
      <c r="S92" s="211"/>
      <c r="T92" s="211"/>
      <c r="U92" s="211"/>
      <c r="V92" s="211"/>
      <c r="W92" s="211"/>
      <c r="X92" s="211"/>
      <c r="Y92" s="211"/>
      <c r="Z92" s="211"/>
      <c r="AA92" s="211"/>
      <c r="AB92" s="211"/>
      <c r="AC92" s="211"/>
      <c r="AD92" s="211"/>
      <c r="AE92" s="211"/>
      <c r="AF92" s="211"/>
      <c r="AG92" s="213" t="s">
        <v>59</v>
      </c>
      <c r="AH92" s="211"/>
      <c r="AI92" s="211"/>
      <c r="AJ92" s="211"/>
      <c r="AK92" s="211"/>
      <c r="AL92" s="211"/>
      <c r="AM92" s="211"/>
      <c r="AN92" s="212" t="s">
        <v>60</v>
      </c>
      <c r="AO92" s="211"/>
      <c r="AP92" s="214"/>
      <c r="AQ92" s="56" t="s">
        <v>61</v>
      </c>
      <c r="AR92" s="30"/>
      <c r="AS92" s="57" t="s">
        <v>62</v>
      </c>
      <c r="AT92" s="58" t="s">
        <v>63</v>
      </c>
      <c r="AU92" s="58" t="s">
        <v>64</v>
      </c>
      <c r="AV92" s="58" t="s">
        <v>65</v>
      </c>
      <c r="AW92" s="58" t="s">
        <v>66</v>
      </c>
      <c r="AX92" s="58" t="s">
        <v>67</v>
      </c>
      <c r="AY92" s="58" t="s">
        <v>68</v>
      </c>
      <c r="AZ92" s="58" t="s">
        <v>69</v>
      </c>
      <c r="BA92" s="58" t="s">
        <v>70</v>
      </c>
      <c r="BB92" s="58" t="s">
        <v>71</v>
      </c>
      <c r="BC92" s="58" t="s">
        <v>72</v>
      </c>
      <c r="BD92" s="59" t="s">
        <v>73</v>
      </c>
    </row>
    <row r="93" spans="1:91" s="1" customFormat="1" ht="10.75" customHeight="1">
      <c r="B93" s="30"/>
      <c r="AR93" s="30"/>
      <c r="AS93" s="60"/>
      <c r="AT93" s="51"/>
      <c r="AU93" s="51"/>
      <c r="AV93" s="51"/>
      <c r="AW93" s="51"/>
      <c r="AX93" s="51"/>
      <c r="AY93" s="51"/>
      <c r="AZ93" s="51"/>
      <c r="BA93" s="51"/>
      <c r="BB93" s="51"/>
      <c r="BC93" s="51"/>
      <c r="BD93" s="52"/>
    </row>
    <row r="94" spans="1:91" s="5" customFormat="1" ht="32.5" customHeight="1">
      <c r="B94" s="61"/>
      <c r="C94" s="62" t="s">
        <v>74</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18">
        <f>ROUND(AG95,2)</f>
        <v>0</v>
      </c>
      <c r="AH94" s="218"/>
      <c r="AI94" s="218"/>
      <c r="AJ94" s="218"/>
      <c r="AK94" s="218"/>
      <c r="AL94" s="218"/>
      <c r="AM94" s="218"/>
      <c r="AN94" s="219">
        <f>SUM(AG94,AT94)</f>
        <v>0</v>
      </c>
      <c r="AO94" s="219"/>
      <c r="AP94" s="219"/>
      <c r="AQ94" s="65" t="s">
        <v>1</v>
      </c>
      <c r="AR94" s="61"/>
      <c r="AS94" s="66">
        <f>ROUND(AS95,2)</f>
        <v>0</v>
      </c>
      <c r="AT94" s="67">
        <f>ROUND(SUM(AV94:AW94),2)</f>
        <v>0</v>
      </c>
      <c r="AU94" s="68">
        <f>ROUND(AU95,5)</f>
        <v>0</v>
      </c>
      <c r="AV94" s="67">
        <f>ROUND(AZ94*L29,2)</f>
        <v>0</v>
      </c>
      <c r="AW94" s="67">
        <f>ROUND(BA94*L30,2)</f>
        <v>0</v>
      </c>
      <c r="AX94" s="67">
        <f>ROUND(BB94*L29,2)</f>
        <v>0</v>
      </c>
      <c r="AY94" s="67">
        <f>ROUND(BC94*L30,2)</f>
        <v>0</v>
      </c>
      <c r="AZ94" s="67">
        <f>ROUND(AZ95,2)</f>
        <v>0</v>
      </c>
      <c r="BA94" s="67">
        <f>ROUND(BA95,2)</f>
        <v>0</v>
      </c>
      <c r="BB94" s="67">
        <f>ROUND(BB95,2)</f>
        <v>0</v>
      </c>
      <c r="BC94" s="67">
        <f>ROUND(BC95,2)</f>
        <v>0</v>
      </c>
      <c r="BD94" s="69">
        <f>ROUND(BD95,2)</f>
        <v>0</v>
      </c>
      <c r="BS94" s="70" t="s">
        <v>75</v>
      </c>
      <c r="BT94" s="70" t="s">
        <v>76</v>
      </c>
      <c r="BU94" s="71" t="s">
        <v>77</v>
      </c>
      <c r="BV94" s="70" t="s">
        <v>78</v>
      </c>
      <c r="BW94" s="70" t="s">
        <v>5</v>
      </c>
      <c r="BX94" s="70" t="s">
        <v>79</v>
      </c>
      <c r="CL94" s="70" t="s">
        <v>1</v>
      </c>
    </row>
    <row r="95" spans="1:91" s="6" customFormat="1" ht="16.5" customHeight="1">
      <c r="A95" s="72" t="s">
        <v>80</v>
      </c>
      <c r="B95" s="73"/>
      <c r="C95" s="74"/>
      <c r="D95" s="217" t="s">
        <v>81</v>
      </c>
      <c r="E95" s="217"/>
      <c r="F95" s="217"/>
      <c r="G95" s="217"/>
      <c r="H95" s="217"/>
      <c r="I95" s="75"/>
      <c r="J95" s="217" t="s">
        <v>82</v>
      </c>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5">
        <f>'3np - Elektroinstalace - ...'!J30</f>
        <v>0</v>
      </c>
      <c r="AH95" s="216"/>
      <c r="AI95" s="216"/>
      <c r="AJ95" s="216"/>
      <c r="AK95" s="216"/>
      <c r="AL95" s="216"/>
      <c r="AM95" s="216"/>
      <c r="AN95" s="215">
        <f>SUM(AG95,AT95)</f>
        <v>0</v>
      </c>
      <c r="AO95" s="216"/>
      <c r="AP95" s="216"/>
      <c r="AQ95" s="76" t="s">
        <v>83</v>
      </c>
      <c r="AR95" s="73"/>
      <c r="AS95" s="77">
        <v>0</v>
      </c>
      <c r="AT95" s="78">
        <f>ROUND(SUM(AV95:AW95),2)</f>
        <v>0</v>
      </c>
      <c r="AU95" s="79">
        <f>'3np - Elektroinstalace - ...'!P129</f>
        <v>0</v>
      </c>
      <c r="AV95" s="78">
        <f>'3np - Elektroinstalace - ...'!J33</f>
        <v>0</v>
      </c>
      <c r="AW95" s="78">
        <f>'3np - Elektroinstalace - ...'!J34</f>
        <v>0</v>
      </c>
      <c r="AX95" s="78">
        <f>'3np - Elektroinstalace - ...'!J35</f>
        <v>0</v>
      </c>
      <c r="AY95" s="78">
        <f>'3np - Elektroinstalace - ...'!J36</f>
        <v>0</v>
      </c>
      <c r="AZ95" s="78">
        <f>'3np - Elektroinstalace - ...'!F33</f>
        <v>0</v>
      </c>
      <c r="BA95" s="78">
        <f>'3np - Elektroinstalace - ...'!F34</f>
        <v>0</v>
      </c>
      <c r="BB95" s="78">
        <f>'3np - Elektroinstalace - ...'!F35</f>
        <v>0</v>
      </c>
      <c r="BC95" s="78">
        <f>'3np - Elektroinstalace - ...'!F36</f>
        <v>0</v>
      </c>
      <c r="BD95" s="80">
        <f>'3np - Elektroinstalace - ...'!F37</f>
        <v>0</v>
      </c>
      <c r="BT95" s="81" t="s">
        <v>84</v>
      </c>
      <c r="BV95" s="81" t="s">
        <v>78</v>
      </c>
      <c r="BW95" s="81" t="s">
        <v>85</v>
      </c>
      <c r="BX95" s="81" t="s">
        <v>5</v>
      </c>
      <c r="CL95" s="81" t="s">
        <v>1</v>
      </c>
      <c r="CM95" s="81" t="s">
        <v>86</v>
      </c>
    </row>
    <row r="96" spans="1:91" s="1" customFormat="1" ht="30" customHeight="1">
      <c r="B96" s="30"/>
      <c r="AR96" s="30"/>
    </row>
    <row r="97" spans="2:44" s="1" customFormat="1" ht="7" customHeight="1">
      <c r="B97" s="42"/>
      <c r="C97" s="43"/>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30"/>
    </row>
  </sheetData>
  <sheetProtection algorithmName="SHA-512" hashValue="HPSmTbeCvYWfM4ocS8/CIIgGe/eYBEMN41ip37VIDxinbBcTpDjHeGmkVNEsZYF81iZ4t3+czeZejWaZ6dFYHQ==" saltValue="oF7xfAZ7sCmCJ3bQT84eQcBimcbf3tFPUeqH+FwlMCJVQwvTOjkh3r2NudqH1NBfxKD5hOCYI4Q18HYy7RDOig=="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J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3np - Elektroinstalace - ...'!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56"/>
  <sheetViews>
    <sheetView showGridLines="0" tabSelected="1" workbookViewId="0"/>
  </sheetViews>
  <sheetFormatPr baseColWidth="10" defaultRowHeight="16"/>
  <cols>
    <col min="1" max="1" width="8.25" customWidth="1"/>
    <col min="2" max="2" width="1.25" customWidth="1"/>
    <col min="3" max="4" width="4.25" customWidth="1"/>
    <col min="5" max="5" width="17.25" customWidth="1"/>
    <col min="6" max="6" width="50.75" customWidth="1"/>
    <col min="7" max="7" width="7.5" customWidth="1"/>
    <col min="8" max="8" width="14" customWidth="1"/>
    <col min="9" max="9" width="15.75" customWidth="1"/>
    <col min="10" max="11" width="22.25" customWidth="1"/>
    <col min="12" max="12" width="9.25" customWidth="1"/>
    <col min="13" max="13" width="10.75" hidden="1" customWidth="1"/>
    <col min="14" max="14" width="9.25" hidden="1"/>
    <col min="15" max="20" width="14.25" hidden="1" customWidth="1"/>
    <col min="21" max="21" width="16.25" hidden="1" customWidth="1"/>
    <col min="22" max="22" width="12.25" customWidth="1"/>
    <col min="23" max="23" width="16.25" customWidth="1"/>
    <col min="24" max="24" width="12.25" customWidth="1"/>
    <col min="25" max="25" width="15" customWidth="1"/>
    <col min="26" max="26" width="11" customWidth="1"/>
    <col min="27" max="27" width="15" customWidth="1"/>
    <col min="28" max="28" width="16.25" customWidth="1"/>
    <col min="29" max="29" width="11" customWidth="1"/>
    <col min="30" max="30" width="15" customWidth="1"/>
    <col min="31" max="31" width="16.25" customWidth="1"/>
    <col min="44" max="65" width="9.25" hidden="1"/>
  </cols>
  <sheetData>
    <row r="2" spans="2:46" ht="37" customHeight="1">
      <c r="L2" s="186"/>
      <c r="M2" s="186"/>
      <c r="N2" s="186"/>
      <c r="O2" s="186"/>
      <c r="P2" s="186"/>
      <c r="Q2" s="186"/>
      <c r="R2" s="186"/>
      <c r="S2" s="186"/>
      <c r="T2" s="186"/>
      <c r="U2" s="186"/>
      <c r="V2" s="186"/>
      <c r="AT2" s="15" t="s">
        <v>85</v>
      </c>
    </row>
    <row r="3" spans="2:46" ht="7" customHeight="1">
      <c r="B3" s="16"/>
      <c r="C3" s="17"/>
      <c r="D3" s="17"/>
      <c r="E3" s="17"/>
      <c r="F3" s="17"/>
      <c r="G3" s="17"/>
      <c r="H3" s="17"/>
      <c r="I3" s="17"/>
      <c r="J3" s="17"/>
      <c r="K3" s="17"/>
      <c r="L3" s="18"/>
      <c r="AT3" s="15" t="s">
        <v>86</v>
      </c>
    </row>
    <row r="4" spans="2:46" ht="25" customHeight="1">
      <c r="B4" s="18"/>
      <c r="D4" s="19" t="s">
        <v>87</v>
      </c>
      <c r="L4" s="18"/>
      <c r="M4" s="82" t="s">
        <v>10</v>
      </c>
      <c r="AT4" s="15" t="s">
        <v>4</v>
      </c>
    </row>
    <row r="5" spans="2:46" ht="7" customHeight="1">
      <c r="B5" s="18"/>
      <c r="L5" s="18"/>
    </row>
    <row r="6" spans="2:46" ht="12" customHeight="1">
      <c r="B6" s="18"/>
      <c r="D6" s="25" t="s">
        <v>16</v>
      </c>
      <c r="L6" s="18"/>
    </row>
    <row r="7" spans="2:46" ht="26.25" customHeight="1">
      <c r="B7" s="18"/>
      <c r="E7" s="220" t="str">
        <f>'Rekapitulace stavby'!K6</f>
        <v>KARLOVY VARY, ZŠ KONEČNÁ – REKONSTRUKCE ELEKTROINSTALACE</v>
      </c>
      <c r="F7" s="221"/>
      <c r="G7" s="221"/>
      <c r="H7" s="221"/>
      <c r="L7" s="18"/>
    </row>
    <row r="8" spans="2:46" s="1" customFormat="1" ht="12" customHeight="1">
      <c r="B8" s="30"/>
      <c r="D8" s="25" t="s">
        <v>88</v>
      </c>
      <c r="L8" s="30"/>
    </row>
    <row r="9" spans="2:46" s="1" customFormat="1" ht="16.5" customHeight="1">
      <c r="B9" s="30"/>
      <c r="E9" s="201" t="s">
        <v>89</v>
      </c>
      <c r="F9" s="222"/>
      <c r="G9" s="222"/>
      <c r="H9" s="222"/>
      <c r="L9" s="30"/>
    </row>
    <row r="10" spans="2:46" s="1" customFormat="1" ht="11">
      <c r="B10" s="30"/>
      <c r="L10" s="30"/>
    </row>
    <row r="11" spans="2:46" s="1" customFormat="1" ht="12" customHeight="1">
      <c r="B11" s="30"/>
      <c r="D11" s="25" t="s">
        <v>18</v>
      </c>
      <c r="F11" s="23" t="s">
        <v>1</v>
      </c>
      <c r="I11" s="25" t="s">
        <v>19</v>
      </c>
      <c r="J11" s="23" t="s">
        <v>1</v>
      </c>
      <c r="L11" s="30"/>
    </row>
    <row r="12" spans="2:46" s="1" customFormat="1" ht="12" customHeight="1">
      <c r="B12" s="30"/>
      <c r="D12" s="25" t="s">
        <v>20</v>
      </c>
      <c r="F12" s="23" t="s">
        <v>21</v>
      </c>
      <c r="I12" s="25" t="s">
        <v>22</v>
      </c>
      <c r="J12" s="50" t="str">
        <f>'Rekapitulace stavby'!AN8</f>
        <v>1. 11. 2021</v>
      </c>
      <c r="L12" s="30"/>
    </row>
    <row r="13" spans="2:46" s="1" customFormat="1" ht="10.75" customHeight="1">
      <c r="B13" s="30"/>
      <c r="L13" s="30"/>
    </row>
    <row r="14" spans="2:46" s="1" customFormat="1" ht="12" customHeight="1">
      <c r="B14" s="30"/>
      <c r="D14" s="25" t="s">
        <v>24</v>
      </c>
      <c r="I14" s="25" t="s">
        <v>25</v>
      </c>
      <c r="J14" s="23" t="str">
        <f>IF('Rekapitulace stavby'!AN10="","",'Rekapitulace stavby'!AN10)</f>
        <v/>
      </c>
      <c r="L14" s="30"/>
    </row>
    <row r="15" spans="2:46" s="1" customFormat="1" ht="18" customHeight="1">
      <c r="B15" s="30"/>
      <c r="E15" s="23" t="str">
        <f>IF('Rekapitulace stavby'!E11="","",'Rekapitulace stavby'!E11)</f>
        <v xml:space="preserve"> </v>
      </c>
      <c r="I15" s="25" t="s">
        <v>26</v>
      </c>
      <c r="J15" s="23" t="str">
        <f>IF('Rekapitulace stavby'!AN11="","",'Rekapitulace stavby'!AN11)</f>
        <v/>
      </c>
      <c r="L15" s="30"/>
    </row>
    <row r="16" spans="2:46" s="1" customFormat="1" ht="7" customHeight="1">
      <c r="B16" s="30"/>
      <c r="L16" s="30"/>
    </row>
    <row r="17" spans="2:12" s="1" customFormat="1" ht="12" customHeight="1">
      <c r="B17" s="30"/>
      <c r="D17" s="25" t="s">
        <v>27</v>
      </c>
      <c r="I17" s="25" t="s">
        <v>25</v>
      </c>
      <c r="J17" s="26" t="str">
        <f>'Rekapitulace stavby'!AN13</f>
        <v>Vyplň údaj</v>
      </c>
      <c r="L17" s="30"/>
    </row>
    <row r="18" spans="2:12" s="1" customFormat="1" ht="18" customHeight="1">
      <c r="B18" s="30"/>
      <c r="E18" s="223" t="str">
        <f>'Rekapitulace stavby'!E14</f>
        <v>Vyplň údaj</v>
      </c>
      <c r="F18" s="185"/>
      <c r="G18" s="185"/>
      <c r="H18" s="185"/>
      <c r="I18" s="25" t="s">
        <v>26</v>
      </c>
      <c r="J18" s="26" t="str">
        <f>'Rekapitulace stavby'!AN14</f>
        <v>Vyplň údaj</v>
      </c>
      <c r="L18" s="30"/>
    </row>
    <row r="19" spans="2:12" s="1" customFormat="1" ht="7" customHeight="1">
      <c r="B19" s="30"/>
      <c r="L19" s="30"/>
    </row>
    <row r="20" spans="2:12" s="1" customFormat="1" ht="12" customHeight="1">
      <c r="B20" s="30"/>
      <c r="D20" s="25" t="s">
        <v>29</v>
      </c>
      <c r="I20" s="25" t="s">
        <v>25</v>
      </c>
      <c r="J20" s="23" t="str">
        <f>IF('Rekapitulace stavby'!AN16="","",'Rekapitulace stavby'!AN16)</f>
        <v/>
      </c>
      <c r="L20" s="30"/>
    </row>
    <row r="21" spans="2:12" s="1" customFormat="1" ht="18" customHeight="1">
      <c r="B21" s="30"/>
      <c r="E21" s="23" t="str">
        <f>IF('Rekapitulace stavby'!E17="","",'Rekapitulace stavby'!E17)</f>
        <v xml:space="preserve"> </v>
      </c>
      <c r="I21" s="25" t="s">
        <v>26</v>
      </c>
      <c r="J21" s="23" t="str">
        <f>IF('Rekapitulace stavby'!AN17="","",'Rekapitulace stavby'!AN17)</f>
        <v/>
      </c>
      <c r="L21" s="30"/>
    </row>
    <row r="22" spans="2:12" s="1" customFormat="1" ht="7" customHeight="1">
      <c r="B22" s="30"/>
      <c r="L22" s="30"/>
    </row>
    <row r="23" spans="2:12" s="1" customFormat="1" ht="12" customHeight="1">
      <c r="B23" s="30"/>
      <c r="D23" s="25" t="s">
        <v>31</v>
      </c>
      <c r="I23" s="25" t="s">
        <v>25</v>
      </c>
      <c r="J23" s="23" t="s">
        <v>32</v>
      </c>
      <c r="L23" s="30"/>
    </row>
    <row r="24" spans="2:12" s="1" customFormat="1" ht="18" customHeight="1">
      <c r="B24" s="30"/>
      <c r="E24" s="23" t="s">
        <v>33</v>
      </c>
      <c r="I24" s="25" t="s">
        <v>26</v>
      </c>
      <c r="J24" s="23" t="s">
        <v>1</v>
      </c>
      <c r="L24" s="30"/>
    </row>
    <row r="25" spans="2:12" s="1" customFormat="1" ht="7" customHeight="1">
      <c r="B25" s="30"/>
      <c r="L25" s="30"/>
    </row>
    <row r="26" spans="2:12" s="1" customFormat="1" ht="12" customHeight="1">
      <c r="B26" s="30"/>
      <c r="D26" s="25" t="s">
        <v>34</v>
      </c>
      <c r="L26" s="30"/>
    </row>
    <row r="27" spans="2:12" s="7" customFormat="1" ht="16.5" customHeight="1">
      <c r="B27" s="83"/>
      <c r="E27" s="190" t="s">
        <v>1</v>
      </c>
      <c r="F27" s="190"/>
      <c r="G27" s="190"/>
      <c r="H27" s="190"/>
      <c r="L27" s="83"/>
    </row>
    <row r="28" spans="2:12" s="1" customFormat="1" ht="7" customHeight="1">
      <c r="B28" s="30"/>
      <c r="L28" s="30"/>
    </row>
    <row r="29" spans="2:12" s="1" customFormat="1" ht="7" customHeight="1">
      <c r="B29" s="30"/>
      <c r="D29" s="51"/>
      <c r="E29" s="51"/>
      <c r="F29" s="51"/>
      <c r="G29" s="51"/>
      <c r="H29" s="51"/>
      <c r="I29" s="51"/>
      <c r="J29" s="51"/>
      <c r="K29" s="51"/>
      <c r="L29" s="30"/>
    </row>
    <row r="30" spans="2:12" s="1" customFormat="1" ht="25.5" customHeight="1">
      <c r="B30" s="30"/>
      <c r="D30" s="84" t="s">
        <v>36</v>
      </c>
      <c r="J30" s="64">
        <f>ROUND(J129, 2)</f>
        <v>0</v>
      </c>
      <c r="L30" s="30"/>
    </row>
    <row r="31" spans="2:12" s="1" customFormat="1" ht="7" customHeight="1">
      <c r="B31" s="30"/>
      <c r="D31" s="51"/>
      <c r="E31" s="51"/>
      <c r="F31" s="51"/>
      <c r="G31" s="51"/>
      <c r="H31" s="51"/>
      <c r="I31" s="51"/>
      <c r="J31" s="51"/>
      <c r="K31" s="51"/>
      <c r="L31" s="30"/>
    </row>
    <row r="32" spans="2:12" s="1" customFormat="1" ht="14.5" customHeight="1">
      <c r="B32" s="30"/>
      <c r="F32" s="33" t="s">
        <v>38</v>
      </c>
      <c r="I32" s="33" t="s">
        <v>37</v>
      </c>
      <c r="J32" s="33" t="s">
        <v>39</v>
      </c>
      <c r="L32" s="30"/>
    </row>
    <row r="33" spans="2:12" s="1" customFormat="1" ht="14.5" customHeight="1">
      <c r="B33" s="30"/>
      <c r="D33" s="53" t="s">
        <v>40</v>
      </c>
      <c r="E33" s="25" t="s">
        <v>41</v>
      </c>
      <c r="F33" s="85">
        <f>ROUND((ROUND((SUM(BE129:BE348)),  2) + SUM(BE350:BE355)), 2)</f>
        <v>0</v>
      </c>
      <c r="I33" s="86">
        <v>0.21</v>
      </c>
      <c r="J33" s="85">
        <f>ROUND((ROUND(((SUM(BE129:BE348))*I33),  2) + (SUM(BE350:BE355)*I33)), 2)</f>
        <v>0</v>
      </c>
      <c r="L33" s="30"/>
    </row>
    <row r="34" spans="2:12" s="1" customFormat="1" ht="14.5" customHeight="1">
      <c r="B34" s="30"/>
      <c r="E34" s="25" t="s">
        <v>42</v>
      </c>
      <c r="F34" s="85">
        <f>ROUND((ROUND((SUM(BF129:BF348)),  2) + SUM(BF350:BF355)), 2)</f>
        <v>0</v>
      </c>
      <c r="I34" s="86">
        <v>0.15</v>
      </c>
      <c r="J34" s="85">
        <f>ROUND((ROUND(((SUM(BF129:BF348))*I34),  2) + (SUM(BF350:BF355)*I34)), 2)</f>
        <v>0</v>
      </c>
      <c r="L34" s="30"/>
    </row>
    <row r="35" spans="2:12" s="1" customFormat="1" ht="14.5" hidden="1" customHeight="1">
      <c r="B35" s="30"/>
      <c r="E35" s="25" t="s">
        <v>43</v>
      </c>
      <c r="F35" s="85">
        <f>ROUND((ROUND((SUM(BG129:BG348)),  2) + SUM(BG350:BG355)), 2)</f>
        <v>0</v>
      </c>
      <c r="I35" s="86">
        <v>0.21</v>
      </c>
      <c r="J35" s="85">
        <f>0</f>
        <v>0</v>
      </c>
      <c r="L35" s="30"/>
    </row>
    <row r="36" spans="2:12" s="1" customFormat="1" ht="14.5" hidden="1" customHeight="1">
      <c r="B36" s="30"/>
      <c r="E36" s="25" t="s">
        <v>44</v>
      </c>
      <c r="F36" s="85">
        <f>ROUND((ROUND((SUM(BH129:BH348)),  2) + SUM(BH350:BH355)), 2)</f>
        <v>0</v>
      </c>
      <c r="I36" s="86">
        <v>0.15</v>
      </c>
      <c r="J36" s="85">
        <f>0</f>
        <v>0</v>
      </c>
      <c r="L36" s="30"/>
    </row>
    <row r="37" spans="2:12" s="1" customFormat="1" ht="14.5" hidden="1" customHeight="1">
      <c r="B37" s="30"/>
      <c r="E37" s="25" t="s">
        <v>45</v>
      </c>
      <c r="F37" s="85">
        <f>ROUND((ROUND((SUM(BI129:BI348)),  2) + SUM(BI350:BI355)), 2)</f>
        <v>0</v>
      </c>
      <c r="I37" s="86">
        <v>0</v>
      </c>
      <c r="J37" s="85">
        <f>0</f>
        <v>0</v>
      </c>
      <c r="L37" s="30"/>
    </row>
    <row r="38" spans="2:12" s="1" customFormat="1" ht="7" customHeight="1">
      <c r="B38" s="30"/>
      <c r="L38" s="30"/>
    </row>
    <row r="39" spans="2:12" s="1" customFormat="1" ht="25.5" customHeight="1">
      <c r="B39" s="30"/>
      <c r="C39" s="87"/>
      <c r="D39" s="88" t="s">
        <v>46</v>
      </c>
      <c r="E39" s="55"/>
      <c r="F39" s="55"/>
      <c r="G39" s="89" t="s">
        <v>47</v>
      </c>
      <c r="H39" s="90" t="s">
        <v>48</v>
      </c>
      <c r="I39" s="55"/>
      <c r="J39" s="91">
        <f>SUM(J30:J37)</f>
        <v>0</v>
      </c>
      <c r="K39" s="92"/>
      <c r="L39" s="30"/>
    </row>
    <row r="40" spans="2:12" s="1" customFormat="1" ht="14.5" customHeight="1">
      <c r="B40" s="30"/>
      <c r="L40" s="30"/>
    </row>
    <row r="41" spans="2:12" ht="14.5" customHeight="1">
      <c r="B41" s="18"/>
      <c r="L41" s="18"/>
    </row>
    <row r="42" spans="2:12" ht="14.5" customHeight="1">
      <c r="B42" s="18"/>
      <c r="L42" s="18"/>
    </row>
    <row r="43" spans="2:12" ht="14.5" customHeight="1">
      <c r="B43" s="18"/>
      <c r="L43" s="18"/>
    </row>
    <row r="44" spans="2:12" ht="14.5" customHeight="1">
      <c r="B44" s="18"/>
      <c r="L44" s="18"/>
    </row>
    <row r="45" spans="2:12" ht="14.5" customHeight="1">
      <c r="B45" s="18"/>
      <c r="L45" s="18"/>
    </row>
    <row r="46" spans="2:12" ht="14.5" customHeight="1">
      <c r="B46" s="18"/>
      <c r="L46" s="18"/>
    </row>
    <row r="47" spans="2:12" ht="14.5" customHeight="1">
      <c r="B47" s="18"/>
      <c r="L47" s="18"/>
    </row>
    <row r="48" spans="2:12" ht="14.5" customHeight="1">
      <c r="B48" s="18"/>
      <c r="L48" s="18"/>
    </row>
    <row r="49" spans="2:12" ht="14.5" customHeight="1">
      <c r="B49" s="18"/>
      <c r="L49" s="18"/>
    </row>
    <row r="50" spans="2:12" s="1" customFormat="1" ht="14.5" customHeight="1">
      <c r="B50" s="30"/>
      <c r="D50" s="39" t="s">
        <v>49</v>
      </c>
      <c r="E50" s="40"/>
      <c r="F50" s="40"/>
      <c r="G50" s="39" t="s">
        <v>50</v>
      </c>
      <c r="H50" s="40"/>
      <c r="I50" s="40"/>
      <c r="J50" s="40"/>
      <c r="K50" s="40"/>
      <c r="L50" s="30"/>
    </row>
    <row r="51" spans="2:12" ht="11">
      <c r="B51" s="18"/>
      <c r="L51" s="18"/>
    </row>
    <row r="52" spans="2:12" ht="11">
      <c r="B52" s="18"/>
      <c r="L52" s="18"/>
    </row>
    <row r="53" spans="2:12" ht="11">
      <c r="B53" s="18"/>
      <c r="L53" s="18"/>
    </row>
    <row r="54" spans="2:12" ht="11">
      <c r="B54" s="18"/>
      <c r="L54" s="18"/>
    </row>
    <row r="55" spans="2:12" ht="11">
      <c r="B55" s="18"/>
      <c r="L55" s="18"/>
    </row>
    <row r="56" spans="2:12" ht="11">
      <c r="B56" s="18"/>
      <c r="L56" s="18"/>
    </row>
    <row r="57" spans="2:12" ht="11">
      <c r="B57" s="18"/>
      <c r="L57" s="18"/>
    </row>
    <row r="58" spans="2:12" ht="11">
      <c r="B58" s="18"/>
      <c r="L58" s="18"/>
    </row>
    <row r="59" spans="2:12" ht="11">
      <c r="B59" s="18"/>
      <c r="L59" s="18"/>
    </row>
    <row r="60" spans="2:12" ht="11">
      <c r="B60" s="18"/>
      <c r="L60" s="18"/>
    </row>
    <row r="61" spans="2:12" s="1" customFormat="1" ht="13">
      <c r="B61" s="30"/>
      <c r="D61" s="41" t="s">
        <v>51</v>
      </c>
      <c r="E61" s="32"/>
      <c r="F61" s="93" t="s">
        <v>52</v>
      </c>
      <c r="G61" s="41" t="s">
        <v>51</v>
      </c>
      <c r="H61" s="32"/>
      <c r="I61" s="32"/>
      <c r="J61" s="94" t="s">
        <v>52</v>
      </c>
      <c r="K61" s="32"/>
      <c r="L61" s="30"/>
    </row>
    <row r="62" spans="2:12" ht="11">
      <c r="B62" s="18"/>
      <c r="L62" s="18"/>
    </row>
    <row r="63" spans="2:12" ht="11">
      <c r="B63" s="18"/>
      <c r="L63" s="18"/>
    </row>
    <row r="64" spans="2:12" ht="11">
      <c r="B64" s="18"/>
      <c r="L64" s="18"/>
    </row>
    <row r="65" spans="2:12" s="1" customFormat="1" ht="13">
      <c r="B65" s="30"/>
      <c r="D65" s="39" t="s">
        <v>53</v>
      </c>
      <c r="E65" s="40"/>
      <c r="F65" s="40"/>
      <c r="G65" s="39" t="s">
        <v>54</v>
      </c>
      <c r="H65" s="40"/>
      <c r="I65" s="40"/>
      <c r="J65" s="40"/>
      <c r="K65" s="40"/>
      <c r="L65" s="30"/>
    </row>
    <row r="66" spans="2:12" ht="11">
      <c r="B66" s="18"/>
      <c r="L66" s="18"/>
    </row>
    <row r="67" spans="2:12" ht="11">
      <c r="B67" s="18"/>
      <c r="L67" s="18"/>
    </row>
    <row r="68" spans="2:12" ht="11">
      <c r="B68" s="18"/>
      <c r="L68" s="18"/>
    </row>
    <row r="69" spans="2:12" ht="11">
      <c r="B69" s="18"/>
      <c r="L69" s="18"/>
    </row>
    <row r="70" spans="2:12" ht="11">
      <c r="B70" s="18"/>
      <c r="L70" s="18"/>
    </row>
    <row r="71" spans="2:12" ht="11">
      <c r="B71" s="18"/>
      <c r="L71" s="18"/>
    </row>
    <row r="72" spans="2:12" ht="11">
      <c r="B72" s="18"/>
      <c r="L72" s="18"/>
    </row>
    <row r="73" spans="2:12" ht="11">
      <c r="B73" s="18"/>
      <c r="L73" s="18"/>
    </row>
    <row r="74" spans="2:12" ht="11">
      <c r="B74" s="18"/>
      <c r="L74" s="18"/>
    </row>
    <row r="75" spans="2:12" ht="11">
      <c r="B75" s="18"/>
      <c r="L75" s="18"/>
    </row>
    <row r="76" spans="2:12" s="1" customFormat="1" ht="13">
      <c r="B76" s="30"/>
      <c r="D76" s="41" t="s">
        <v>51</v>
      </c>
      <c r="E76" s="32"/>
      <c r="F76" s="93" t="s">
        <v>52</v>
      </c>
      <c r="G76" s="41" t="s">
        <v>51</v>
      </c>
      <c r="H76" s="32"/>
      <c r="I76" s="32"/>
      <c r="J76" s="94" t="s">
        <v>52</v>
      </c>
      <c r="K76" s="32"/>
      <c r="L76" s="30"/>
    </row>
    <row r="77" spans="2:12" s="1" customFormat="1" ht="14.5" customHeight="1">
      <c r="B77" s="42"/>
      <c r="C77" s="43"/>
      <c r="D77" s="43"/>
      <c r="E77" s="43"/>
      <c r="F77" s="43"/>
      <c r="G77" s="43"/>
      <c r="H77" s="43"/>
      <c r="I77" s="43"/>
      <c r="J77" s="43"/>
      <c r="K77" s="43"/>
      <c r="L77" s="30"/>
    </row>
    <row r="81" spans="2:47" s="1" customFormat="1" ht="7" customHeight="1">
      <c r="B81" s="44"/>
      <c r="C81" s="45"/>
      <c r="D81" s="45"/>
      <c r="E81" s="45"/>
      <c r="F81" s="45"/>
      <c r="G81" s="45"/>
      <c r="H81" s="45"/>
      <c r="I81" s="45"/>
      <c r="J81" s="45"/>
      <c r="K81" s="45"/>
      <c r="L81" s="30"/>
    </row>
    <row r="82" spans="2:47" s="1" customFormat="1" ht="25" customHeight="1">
      <c r="B82" s="30"/>
      <c r="C82" s="19" t="s">
        <v>90</v>
      </c>
      <c r="L82" s="30"/>
    </row>
    <row r="83" spans="2:47" s="1" customFormat="1" ht="7" customHeight="1">
      <c r="B83" s="30"/>
      <c r="L83" s="30"/>
    </row>
    <row r="84" spans="2:47" s="1" customFormat="1" ht="12" customHeight="1">
      <c r="B84" s="30"/>
      <c r="C84" s="25" t="s">
        <v>16</v>
      </c>
      <c r="L84" s="30"/>
    </row>
    <row r="85" spans="2:47" s="1" customFormat="1" ht="26.25" customHeight="1">
      <c r="B85" s="30"/>
      <c r="E85" s="220" t="str">
        <f>E7</f>
        <v>KARLOVY VARY, ZŠ KONEČNÁ – REKONSTRUKCE ELEKTROINSTALACE</v>
      </c>
      <c r="F85" s="221"/>
      <c r="G85" s="221"/>
      <c r="H85" s="221"/>
      <c r="L85" s="30"/>
    </row>
    <row r="86" spans="2:47" s="1" customFormat="1" ht="12" customHeight="1">
      <c r="B86" s="30"/>
      <c r="C86" s="25" t="s">
        <v>88</v>
      </c>
      <c r="L86" s="30"/>
    </row>
    <row r="87" spans="2:47" s="1" customFormat="1" ht="16.5" customHeight="1">
      <c r="B87" s="30"/>
      <c r="E87" s="201" t="str">
        <f>E9</f>
        <v>3np - Elektroinstalace -  3.np</v>
      </c>
      <c r="F87" s="222"/>
      <c r="G87" s="222"/>
      <c r="H87" s="222"/>
      <c r="L87" s="30"/>
    </row>
    <row r="88" spans="2:47" s="1" customFormat="1" ht="7" customHeight="1">
      <c r="B88" s="30"/>
      <c r="L88" s="30"/>
    </row>
    <row r="89" spans="2:47" s="1" customFormat="1" ht="12" customHeight="1">
      <c r="B89" s="30"/>
      <c r="C89" s="25" t="s">
        <v>20</v>
      </c>
      <c r="F89" s="23" t="str">
        <f>F12</f>
        <v xml:space="preserve"> </v>
      </c>
      <c r="I89" s="25" t="s">
        <v>22</v>
      </c>
      <c r="J89" s="50" t="str">
        <f>IF(J12="","",J12)</f>
        <v>1. 11. 2021</v>
      </c>
      <c r="L89" s="30"/>
    </row>
    <row r="90" spans="2:47" s="1" customFormat="1" ht="7" customHeight="1">
      <c r="B90" s="30"/>
      <c r="L90" s="30"/>
    </row>
    <row r="91" spans="2:47" s="1" customFormat="1" ht="15.25" customHeight="1">
      <c r="B91" s="30"/>
      <c r="C91" s="25" t="s">
        <v>24</v>
      </c>
      <c r="F91" s="23" t="str">
        <f>E15</f>
        <v xml:space="preserve"> </v>
      </c>
      <c r="I91" s="25" t="s">
        <v>29</v>
      </c>
      <c r="J91" s="28" t="str">
        <f>E21</f>
        <v xml:space="preserve"> </v>
      </c>
      <c r="L91" s="30"/>
    </row>
    <row r="92" spans="2:47" s="1" customFormat="1" ht="15.25" customHeight="1">
      <c r="B92" s="30"/>
      <c r="C92" s="25" t="s">
        <v>27</v>
      </c>
      <c r="F92" s="23" t="str">
        <f>IF(E18="","",E18)</f>
        <v>Vyplň údaj</v>
      </c>
      <c r="I92" s="25" t="s">
        <v>31</v>
      </c>
      <c r="J92" s="28" t="str">
        <f>E24</f>
        <v>Klimešová Miroslava</v>
      </c>
      <c r="L92" s="30"/>
    </row>
    <row r="93" spans="2:47" s="1" customFormat="1" ht="10.25" customHeight="1">
      <c r="B93" s="30"/>
      <c r="L93" s="30"/>
    </row>
    <row r="94" spans="2:47" s="1" customFormat="1" ht="29.25" customHeight="1">
      <c r="B94" s="30"/>
      <c r="C94" s="95" t="s">
        <v>91</v>
      </c>
      <c r="D94" s="87"/>
      <c r="E94" s="87"/>
      <c r="F94" s="87"/>
      <c r="G94" s="87"/>
      <c r="H94" s="87"/>
      <c r="I94" s="87"/>
      <c r="J94" s="96" t="s">
        <v>92</v>
      </c>
      <c r="K94" s="87"/>
      <c r="L94" s="30"/>
    </row>
    <row r="95" spans="2:47" s="1" customFormat="1" ht="10.25" customHeight="1">
      <c r="B95" s="30"/>
      <c r="L95" s="30"/>
    </row>
    <row r="96" spans="2:47" s="1" customFormat="1" ht="22.75" customHeight="1">
      <c r="B96" s="30"/>
      <c r="C96" s="97" t="s">
        <v>93</v>
      </c>
      <c r="J96" s="64">
        <f>J129</f>
        <v>0</v>
      </c>
      <c r="L96" s="30"/>
      <c r="AU96" s="15" t="s">
        <v>94</v>
      </c>
    </row>
    <row r="97" spans="2:12" s="8" customFormat="1" ht="25" customHeight="1">
      <c r="B97" s="98"/>
      <c r="D97" s="99" t="s">
        <v>95</v>
      </c>
      <c r="E97" s="100"/>
      <c r="F97" s="100"/>
      <c r="G97" s="100"/>
      <c r="H97" s="100"/>
      <c r="I97" s="100"/>
      <c r="J97" s="101">
        <f>J130</f>
        <v>0</v>
      </c>
      <c r="L97" s="98"/>
    </row>
    <row r="98" spans="2:12" s="9" customFormat="1" ht="20" customHeight="1">
      <c r="B98" s="102"/>
      <c r="D98" s="103" t="s">
        <v>96</v>
      </c>
      <c r="E98" s="104"/>
      <c r="F98" s="104"/>
      <c r="G98" s="104"/>
      <c r="H98" s="104"/>
      <c r="I98" s="104"/>
      <c r="J98" s="105">
        <f>J131</f>
        <v>0</v>
      </c>
      <c r="L98" s="102"/>
    </row>
    <row r="99" spans="2:12" s="9" customFormat="1" ht="20" customHeight="1">
      <c r="B99" s="102"/>
      <c r="D99" s="103" t="s">
        <v>97</v>
      </c>
      <c r="E99" s="104"/>
      <c r="F99" s="104"/>
      <c r="G99" s="104"/>
      <c r="H99" s="104"/>
      <c r="I99" s="104"/>
      <c r="J99" s="105">
        <f>J144</f>
        <v>0</v>
      </c>
      <c r="L99" s="102"/>
    </row>
    <row r="100" spans="2:12" s="8" customFormat="1" ht="25" customHeight="1">
      <c r="B100" s="98"/>
      <c r="D100" s="99" t="s">
        <v>98</v>
      </c>
      <c r="E100" s="100"/>
      <c r="F100" s="100"/>
      <c r="G100" s="100"/>
      <c r="H100" s="100"/>
      <c r="I100" s="100"/>
      <c r="J100" s="101">
        <f>J151</f>
        <v>0</v>
      </c>
      <c r="L100" s="98"/>
    </row>
    <row r="101" spans="2:12" s="9" customFormat="1" ht="20" customHeight="1">
      <c r="B101" s="102"/>
      <c r="D101" s="103" t="s">
        <v>99</v>
      </c>
      <c r="E101" s="104"/>
      <c r="F101" s="104"/>
      <c r="G101" s="104"/>
      <c r="H101" s="104"/>
      <c r="I101" s="104"/>
      <c r="J101" s="105">
        <f>J152</f>
        <v>0</v>
      </c>
      <c r="L101" s="102"/>
    </row>
    <row r="102" spans="2:12" s="9" customFormat="1" ht="20" customHeight="1">
      <c r="B102" s="102"/>
      <c r="D102" s="103" t="s">
        <v>100</v>
      </c>
      <c r="E102" s="104"/>
      <c r="F102" s="104"/>
      <c r="G102" s="104"/>
      <c r="H102" s="104"/>
      <c r="I102" s="104"/>
      <c r="J102" s="105">
        <f>J304</f>
        <v>0</v>
      </c>
      <c r="L102" s="102"/>
    </row>
    <row r="103" spans="2:12" s="9" customFormat="1" ht="20" customHeight="1">
      <c r="B103" s="102"/>
      <c r="D103" s="103" t="s">
        <v>101</v>
      </c>
      <c r="E103" s="104"/>
      <c r="F103" s="104"/>
      <c r="G103" s="104"/>
      <c r="H103" s="104"/>
      <c r="I103" s="104"/>
      <c r="J103" s="105">
        <f>J310</f>
        <v>0</v>
      </c>
      <c r="L103" s="102"/>
    </row>
    <row r="104" spans="2:12" s="8" customFormat="1" ht="25" customHeight="1">
      <c r="B104" s="98"/>
      <c r="D104" s="99" t="s">
        <v>102</v>
      </c>
      <c r="E104" s="100"/>
      <c r="F104" s="100"/>
      <c r="G104" s="100"/>
      <c r="H104" s="100"/>
      <c r="I104" s="100"/>
      <c r="J104" s="101">
        <f>J319</f>
        <v>0</v>
      </c>
      <c r="L104" s="98"/>
    </row>
    <row r="105" spans="2:12" s="9" customFormat="1" ht="20" customHeight="1">
      <c r="B105" s="102"/>
      <c r="D105" s="103" t="s">
        <v>103</v>
      </c>
      <c r="E105" s="104"/>
      <c r="F105" s="104"/>
      <c r="G105" s="104"/>
      <c r="H105" s="104"/>
      <c r="I105" s="104"/>
      <c r="J105" s="105">
        <f>J320</f>
        <v>0</v>
      </c>
      <c r="L105" s="102"/>
    </row>
    <row r="106" spans="2:12" s="8" customFormat="1" ht="25" customHeight="1">
      <c r="B106" s="98"/>
      <c r="D106" s="99" t="s">
        <v>104</v>
      </c>
      <c r="E106" s="100"/>
      <c r="F106" s="100"/>
      <c r="G106" s="100"/>
      <c r="H106" s="100"/>
      <c r="I106" s="100"/>
      <c r="J106" s="101">
        <f>J333</f>
        <v>0</v>
      </c>
      <c r="L106" s="98"/>
    </row>
    <row r="107" spans="2:12" s="8" customFormat="1" ht="25" customHeight="1">
      <c r="B107" s="98"/>
      <c r="D107" s="99" t="s">
        <v>105</v>
      </c>
      <c r="E107" s="100"/>
      <c r="F107" s="100"/>
      <c r="G107" s="100"/>
      <c r="H107" s="100"/>
      <c r="I107" s="100"/>
      <c r="J107" s="101">
        <f>J344</f>
        <v>0</v>
      </c>
      <c r="L107" s="98"/>
    </row>
    <row r="108" spans="2:12" s="9" customFormat="1" ht="20" customHeight="1">
      <c r="B108" s="102"/>
      <c r="D108" s="103" t="s">
        <v>106</v>
      </c>
      <c r="E108" s="104"/>
      <c r="F108" s="104"/>
      <c r="G108" s="104"/>
      <c r="H108" s="104"/>
      <c r="I108" s="104"/>
      <c r="J108" s="105">
        <f>J345</f>
        <v>0</v>
      </c>
      <c r="L108" s="102"/>
    </row>
    <row r="109" spans="2:12" s="8" customFormat="1" ht="21.75" customHeight="1">
      <c r="B109" s="98"/>
      <c r="D109" s="106" t="s">
        <v>107</v>
      </c>
      <c r="J109" s="107">
        <f>J349</f>
        <v>0</v>
      </c>
      <c r="L109" s="98"/>
    </row>
    <row r="110" spans="2:12" s="1" customFormat="1" ht="21.75" customHeight="1">
      <c r="B110" s="30"/>
      <c r="L110" s="30"/>
    </row>
    <row r="111" spans="2:12" s="1" customFormat="1" ht="7" customHeight="1">
      <c r="B111" s="42"/>
      <c r="C111" s="43"/>
      <c r="D111" s="43"/>
      <c r="E111" s="43"/>
      <c r="F111" s="43"/>
      <c r="G111" s="43"/>
      <c r="H111" s="43"/>
      <c r="I111" s="43"/>
      <c r="J111" s="43"/>
      <c r="K111" s="43"/>
      <c r="L111" s="30"/>
    </row>
    <row r="115" spans="2:20" s="1" customFormat="1" ht="7" customHeight="1">
      <c r="B115" s="44"/>
      <c r="C115" s="45"/>
      <c r="D115" s="45"/>
      <c r="E115" s="45"/>
      <c r="F115" s="45"/>
      <c r="G115" s="45"/>
      <c r="H115" s="45"/>
      <c r="I115" s="45"/>
      <c r="J115" s="45"/>
      <c r="K115" s="45"/>
      <c r="L115" s="30"/>
    </row>
    <row r="116" spans="2:20" s="1" customFormat="1" ht="25" customHeight="1">
      <c r="B116" s="30"/>
      <c r="C116" s="19" t="s">
        <v>108</v>
      </c>
      <c r="L116" s="30"/>
    </row>
    <row r="117" spans="2:20" s="1" customFormat="1" ht="7" customHeight="1">
      <c r="B117" s="30"/>
      <c r="L117" s="30"/>
    </row>
    <row r="118" spans="2:20" s="1" customFormat="1" ht="12" customHeight="1">
      <c r="B118" s="30"/>
      <c r="C118" s="25" t="s">
        <v>16</v>
      </c>
      <c r="L118" s="30"/>
    </row>
    <row r="119" spans="2:20" s="1" customFormat="1" ht="26.25" customHeight="1">
      <c r="B119" s="30"/>
      <c r="E119" s="220" t="str">
        <f>E7</f>
        <v>KARLOVY VARY, ZŠ KONEČNÁ – REKONSTRUKCE ELEKTROINSTALACE</v>
      </c>
      <c r="F119" s="221"/>
      <c r="G119" s="221"/>
      <c r="H119" s="221"/>
      <c r="L119" s="30"/>
    </row>
    <row r="120" spans="2:20" s="1" customFormat="1" ht="12" customHeight="1">
      <c r="B120" s="30"/>
      <c r="C120" s="25" t="s">
        <v>88</v>
      </c>
      <c r="L120" s="30"/>
    </row>
    <row r="121" spans="2:20" s="1" customFormat="1" ht="16.5" customHeight="1">
      <c r="B121" s="30"/>
      <c r="E121" s="201" t="str">
        <f>E9</f>
        <v>3np - Elektroinstalace -  3.np</v>
      </c>
      <c r="F121" s="222"/>
      <c r="G121" s="222"/>
      <c r="H121" s="222"/>
      <c r="L121" s="30"/>
    </row>
    <row r="122" spans="2:20" s="1" customFormat="1" ht="7" customHeight="1">
      <c r="B122" s="30"/>
      <c r="L122" s="30"/>
    </row>
    <row r="123" spans="2:20" s="1" customFormat="1" ht="12" customHeight="1">
      <c r="B123" s="30"/>
      <c r="C123" s="25" t="s">
        <v>20</v>
      </c>
      <c r="F123" s="23" t="str">
        <f>F12</f>
        <v xml:space="preserve"> </v>
      </c>
      <c r="I123" s="25" t="s">
        <v>22</v>
      </c>
      <c r="J123" s="50" t="str">
        <f>IF(J12="","",J12)</f>
        <v>1. 11. 2021</v>
      </c>
      <c r="L123" s="30"/>
    </row>
    <row r="124" spans="2:20" s="1" customFormat="1" ht="7" customHeight="1">
      <c r="B124" s="30"/>
      <c r="L124" s="30"/>
    </row>
    <row r="125" spans="2:20" s="1" customFormat="1" ht="15.25" customHeight="1">
      <c r="B125" s="30"/>
      <c r="C125" s="25" t="s">
        <v>24</v>
      </c>
      <c r="F125" s="23" t="str">
        <f>E15</f>
        <v xml:space="preserve"> </v>
      </c>
      <c r="I125" s="25" t="s">
        <v>29</v>
      </c>
      <c r="J125" s="28" t="str">
        <f>E21</f>
        <v xml:space="preserve"> </v>
      </c>
      <c r="L125" s="30"/>
    </row>
    <row r="126" spans="2:20" s="1" customFormat="1" ht="15.25" customHeight="1">
      <c r="B126" s="30"/>
      <c r="C126" s="25" t="s">
        <v>27</v>
      </c>
      <c r="F126" s="23" t="str">
        <f>IF(E18="","",E18)</f>
        <v>Vyplň údaj</v>
      </c>
      <c r="I126" s="25" t="s">
        <v>31</v>
      </c>
      <c r="J126" s="28" t="str">
        <f>E24</f>
        <v>Klimešová Miroslava</v>
      </c>
      <c r="L126" s="30"/>
    </row>
    <row r="127" spans="2:20" s="1" customFormat="1" ht="10.25" customHeight="1">
      <c r="B127" s="30"/>
      <c r="L127" s="30"/>
    </row>
    <row r="128" spans="2:20" s="10" customFormat="1" ht="29.25" customHeight="1">
      <c r="B128" s="108"/>
      <c r="C128" s="109" t="s">
        <v>109</v>
      </c>
      <c r="D128" s="110" t="s">
        <v>61</v>
      </c>
      <c r="E128" s="110" t="s">
        <v>57</v>
      </c>
      <c r="F128" s="110" t="s">
        <v>58</v>
      </c>
      <c r="G128" s="110" t="s">
        <v>110</v>
      </c>
      <c r="H128" s="110" t="s">
        <v>111</v>
      </c>
      <c r="I128" s="110" t="s">
        <v>112</v>
      </c>
      <c r="J128" s="110" t="s">
        <v>92</v>
      </c>
      <c r="K128" s="111" t="s">
        <v>113</v>
      </c>
      <c r="L128" s="108"/>
      <c r="M128" s="57" t="s">
        <v>1</v>
      </c>
      <c r="N128" s="58" t="s">
        <v>40</v>
      </c>
      <c r="O128" s="58" t="s">
        <v>114</v>
      </c>
      <c r="P128" s="58" t="s">
        <v>115</v>
      </c>
      <c r="Q128" s="58" t="s">
        <v>116</v>
      </c>
      <c r="R128" s="58" t="s">
        <v>117</v>
      </c>
      <c r="S128" s="58" t="s">
        <v>118</v>
      </c>
      <c r="T128" s="59" t="s">
        <v>119</v>
      </c>
    </row>
    <row r="129" spans="2:65" s="1" customFormat="1" ht="22.75" customHeight="1">
      <c r="B129" s="30"/>
      <c r="C129" s="62" t="s">
        <v>120</v>
      </c>
      <c r="J129" s="112">
        <f>BK129</f>
        <v>0</v>
      </c>
      <c r="L129" s="30"/>
      <c r="M129" s="60"/>
      <c r="N129" s="51"/>
      <c r="O129" s="51"/>
      <c r="P129" s="113">
        <f>P130+P151+P319+P333+P344+P349</f>
        <v>0</v>
      </c>
      <c r="Q129" s="51"/>
      <c r="R129" s="113">
        <f>R130+R151+R319+R333+R344+R349</f>
        <v>1.3742000000000003</v>
      </c>
      <c r="S129" s="51"/>
      <c r="T129" s="114">
        <f>T130+T151+T319+T333+T344+T349</f>
        <v>0</v>
      </c>
      <c r="AT129" s="15" t="s">
        <v>75</v>
      </c>
      <c r="AU129" s="15" t="s">
        <v>94</v>
      </c>
      <c r="BK129" s="115">
        <f>BK130+BK151+BK319+BK333+BK344+BK349</f>
        <v>0</v>
      </c>
    </row>
    <row r="130" spans="2:65" s="11" customFormat="1" ht="26" customHeight="1">
      <c r="B130" s="116"/>
      <c r="D130" s="117" t="s">
        <v>75</v>
      </c>
      <c r="E130" s="118" t="s">
        <v>121</v>
      </c>
      <c r="F130" s="118" t="s">
        <v>121</v>
      </c>
      <c r="I130" s="119"/>
      <c r="J130" s="107">
        <f>BK130</f>
        <v>0</v>
      </c>
      <c r="L130" s="116"/>
      <c r="M130" s="120"/>
      <c r="P130" s="121">
        <f>P131+P144</f>
        <v>0</v>
      </c>
      <c r="R130" s="121">
        <f>R131+R144</f>
        <v>0</v>
      </c>
      <c r="T130" s="122">
        <f>T131+T144</f>
        <v>0</v>
      </c>
      <c r="AR130" s="117" t="s">
        <v>84</v>
      </c>
      <c r="AT130" s="123" t="s">
        <v>75</v>
      </c>
      <c r="AU130" s="123" t="s">
        <v>76</v>
      </c>
      <c r="AY130" s="117" t="s">
        <v>122</v>
      </c>
      <c r="BK130" s="124">
        <f>BK131+BK144</f>
        <v>0</v>
      </c>
    </row>
    <row r="131" spans="2:65" s="11" customFormat="1" ht="22.75" customHeight="1">
      <c r="B131" s="116"/>
      <c r="D131" s="117" t="s">
        <v>75</v>
      </c>
      <c r="E131" s="125" t="s">
        <v>123</v>
      </c>
      <c r="F131" s="125" t="s">
        <v>124</v>
      </c>
      <c r="I131" s="119"/>
      <c r="J131" s="126">
        <f>BK131</f>
        <v>0</v>
      </c>
      <c r="L131" s="116"/>
      <c r="M131" s="120"/>
      <c r="P131" s="121">
        <f>SUM(P132:P143)</f>
        <v>0</v>
      </c>
      <c r="R131" s="121">
        <f>SUM(R132:R143)</f>
        <v>0</v>
      </c>
      <c r="T131" s="122">
        <f>SUM(T132:T143)</f>
        <v>0</v>
      </c>
      <c r="AR131" s="117" t="s">
        <v>84</v>
      </c>
      <c r="AT131" s="123" t="s">
        <v>75</v>
      </c>
      <c r="AU131" s="123" t="s">
        <v>84</v>
      </c>
      <c r="AY131" s="117" t="s">
        <v>122</v>
      </c>
      <c r="BK131" s="124">
        <f>SUM(BK132:BK143)</f>
        <v>0</v>
      </c>
    </row>
    <row r="132" spans="2:65" s="1" customFormat="1" ht="24.25" customHeight="1">
      <c r="B132" s="30"/>
      <c r="C132" s="127" t="s">
        <v>84</v>
      </c>
      <c r="D132" s="127" t="s">
        <v>125</v>
      </c>
      <c r="E132" s="128" t="s">
        <v>126</v>
      </c>
      <c r="F132" s="129" t="s">
        <v>127</v>
      </c>
      <c r="G132" s="130" t="s">
        <v>128</v>
      </c>
      <c r="H132" s="131">
        <v>1</v>
      </c>
      <c r="I132" s="132"/>
      <c r="J132" s="133">
        <f t="shared" ref="J132:J143" si="0">ROUND(I132*H132,2)</f>
        <v>0</v>
      </c>
      <c r="K132" s="129" t="s">
        <v>1</v>
      </c>
      <c r="L132" s="30"/>
      <c r="M132" s="134" t="s">
        <v>1</v>
      </c>
      <c r="N132" s="135" t="s">
        <v>41</v>
      </c>
      <c r="P132" s="136">
        <f t="shared" ref="P132:P143" si="1">O132*H132</f>
        <v>0</v>
      </c>
      <c r="Q132" s="136">
        <v>0</v>
      </c>
      <c r="R132" s="136">
        <f t="shared" ref="R132:R143" si="2">Q132*H132</f>
        <v>0</v>
      </c>
      <c r="S132" s="136">
        <v>0</v>
      </c>
      <c r="T132" s="137">
        <f t="shared" ref="T132:T143" si="3">S132*H132</f>
        <v>0</v>
      </c>
      <c r="AR132" s="138" t="s">
        <v>129</v>
      </c>
      <c r="AT132" s="138" t="s">
        <v>125</v>
      </c>
      <c r="AU132" s="138" t="s">
        <v>86</v>
      </c>
      <c r="AY132" s="15" t="s">
        <v>122</v>
      </c>
      <c r="BE132" s="139">
        <f t="shared" ref="BE132:BE143" si="4">IF(N132="základní",J132,0)</f>
        <v>0</v>
      </c>
      <c r="BF132" s="139">
        <f t="shared" ref="BF132:BF143" si="5">IF(N132="snížená",J132,0)</f>
        <v>0</v>
      </c>
      <c r="BG132" s="139">
        <f t="shared" ref="BG132:BG143" si="6">IF(N132="zákl. přenesená",J132,0)</f>
        <v>0</v>
      </c>
      <c r="BH132" s="139">
        <f t="shared" ref="BH132:BH143" si="7">IF(N132="sníž. přenesená",J132,0)</f>
        <v>0</v>
      </c>
      <c r="BI132" s="139">
        <f t="shared" ref="BI132:BI143" si="8">IF(N132="nulová",J132,0)</f>
        <v>0</v>
      </c>
      <c r="BJ132" s="15" t="s">
        <v>84</v>
      </c>
      <c r="BK132" s="139">
        <f t="shared" ref="BK132:BK143" si="9">ROUND(I132*H132,2)</f>
        <v>0</v>
      </c>
      <c r="BL132" s="15" t="s">
        <v>129</v>
      </c>
      <c r="BM132" s="138" t="s">
        <v>130</v>
      </c>
    </row>
    <row r="133" spans="2:65" s="1" customFormat="1" ht="24.25" customHeight="1">
      <c r="B133" s="30"/>
      <c r="C133" s="140" t="s">
        <v>86</v>
      </c>
      <c r="D133" s="140" t="s">
        <v>131</v>
      </c>
      <c r="E133" s="141" t="s">
        <v>132</v>
      </c>
      <c r="F133" s="142" t="s">
        <v>133</v>
      </c>
      <c r="G133" s="143" t="s">
        <v>128</v>
      </c>
      <c r="H133" s="144">
        <v>1</v>
      </c>
      <c r="I133" s="145"/>
      <c r="J133" s="146">
        <f t="shared" si="0"/>
        <v>0</v>
      </c>
      <c r="K133" s="142" t="s">
        <v>1</v>
      </c>
      <c r="L133" s="147"/>
      <c r="M133" s="148" t="s">
        <v>1</v>
      </c>
      <c r="N133" s="149" t="s">
        <v>41</v>
      </c>
      <c r="P133" s="136">
        <f t="shared" si="1"/>
        <v>0</v>
      </c>
      <c r="Q133" s="136">
        <v>0</v>
      </c>
      <c r="R133" s="136">
        <f t="shared" si="2"/>
        <v>0</v>
      </c>
      <c r="S133" s="136">
        <v>0</v>
      </c>
      <c r="T133" s="137">
        <f t="shared" si="3"/>
        <v>0</v>
      </c>
      <c r="AR133" s="138" t="s">
        <v>134</v>
      </c>
      <c r="AT133" s="138" t="s">
        <v>131</v>
      </c>
      <c r="AU133" s="138" t="s">
        <v>86</v>
      </c>
      <c r="AY133" s="15" t="s">
        <v>122</v>
      </c>
      <c r="BE133" s="139">
        <f t="shared" si="4"/>
        <v>0</v>
      </c>
      <c r="BF133" s="139">
        <f t="shared" si="5"/>
        <v>0</v>
      </c>
      <c r="BG133" s="139">
        <f t="shared" si="6"/>
        <v>0</v>
      </c>
      <c r="BH133" s="139">
        <f t="shared" si="7"/>
        <v>0</v>
      </c>
      <c r="BI133" s="139">
        <f t="shared" si="8"/>
        <v>0</v>
      </c>
      <c r="BJ133" s="15" t="s">
        <v>84</v>
      </c>
      <c r="BK133" s="139">
        <f t="shared" si="9"/>
        <v>0</v>
      </c>
      <c r="BL133" s="15" t="s">
        <v>129</v>
      </c>
      <c r="BM133" s="138" t="s">
        <v>135</v>
      </c>
    </row>
    <row r="134" spans="2:65" s="1" customFormat="1" ht="16.5" customHeight="1">
      <c r="B134" s="30"/>
      <c r="C134" s="127" t="s">
        <v>136</v>
      </c>
      <c r="D134" s="127" t="s">
        <v>125</v>
      </c>
      <c r="E134" s="128" t="s">
        <v>137</v>
      </c>
      <c r="F134" s="129" t="s">
        <v>138</v>
      </c>
      <c r="G134" s="130" t="s">
        <v>128</v>
      </c>
      <c r="H134" s="131">
        <v>1</v>
      </c>
      <c r="I134" s="132"/>
      <c r="J134" s="133">
        <f t="shared" si="0"/>
        <v>0</v>
      </c>
      <c r="K134" s="129" t="s">
        <v>1</v>
      </c>
      <c r="L134" s="30"/>
      <c r="M134" s="134" t="s">
        <v>1</v>
      </c>
      <c r="N134" s="135" t="s">
        <v>41</v>
      </c>
      <c r="P134" s="136">
        <f t="shared" si="1"/>
        <v>0</v>
      </c>
      <c r="Q134" s="136">
        <v>0</v>
      </c>
      <c r="R134" s="136">
        <f t="shared" si="2"/>
        <v>0</v>
      </c>
      <c r="S134" s="136">
        <v>0</v>
      </c>
      <c r="T134" s="137">
        <f t="shared" si="3"/>
        <v>0</v>
      </c>
      <c r="AR134" s="138" t="s">
        <v>129</v>
      </c>
      <c r="AT134" s="138" t="s">
        <v>125</v>
      </c>
      <c r="AU134" s="138" t="s">
        <v>86</v>
      </c>
      <c r="AY134" s="15" t="s">
        <v>122</v>
      </c>
      <c r="BE134" s="139">
        <f t="shared" si="4"/>
        <v>0</v>
      </c>
      <c r="BF134" s="139">
        <f t="shared" si="5"/>
        <v>0</v>
      </c>
      <c r="BG134" s="139">
        <f t="shared" si="6"/>
        <v>0</v>
      </c>
      <c r="BH134" s="139">
        <f t="shared" si="7"/>
        <v>0</v>
      </c>
      <c r="BI134" s="139">
        <f t="shared" si="8"/>
        <v>0</v>
      </c>
      <c r="BJ134" s="15" t="s">
        <v>84</v>
      </c>
      <c r="BK134" s="139">
        <f t="shared" si="9"/>
        <v>0</v>
      </c>
      <c r="BL134" s="15" t="s">
        <v>129</v>
      </c>
      <c r="BM134" s="138" t="s">
        <v>139</v>
      </c>
    </row>
    <row r="135" spans="2:65" s="1" customFormat="1" ht="16.5" customHeight="1">
      <c r="B135" s="30"/>
      <c r="C135" s="140" t="s">
        <v>129</v>
      </c>
      <c r="D135" s="140" t="s">
        <v>131</v>
      </c>
      <c r="E135" s="141" t="s">
        <v>140</v>
      </c>
      <c r="F135" s="142" t="s">
        <v>141</v>
      </c>
      <c r="G135" s="143" t="s">
        <v>128</v>
      </c>
      <c r="H135" s="144">
        <v>1</v>
      </c>
      <c r="I135" s="145"/>
      <c r="J135" s="146">
        <f t="shared" si="0"/>
        <v>0</v>
      </c>
      <c r="K135" s="142" t="s">
        <v>1</v>
      </c>
      <c r="L135" s="147"/>
      <c r="M135" s="148" t="s">
        <v>1</v>
      </c>
      <c r="N135" s="149" t="s">
        <v>41</v>
      </c>
      <c r="P135" s="136">
        <f t="shared" si="1"/>
        <v>0</v>
      </c>
      <c r="Q135" s="136">
        <v>0</v>
      </c>
      <c r="R135" s="136">
        <f t="shared" si="2"/>
        <v>0</v>
      </c>
      <c r="S135" s="136">
        <v>0</v>
      </c>
      <c r="T135" s="137">
        <f t="shared" si="3"/>
        <v>0</v>
      </c>
      <c r="AR135" s="138" t="s">
        <v>134</v>
      </c>
      <c r="AT135" s="138" t="s">
        <v>131</v>
      </c>
      <c r="AU135" s="138" t="s">
        <v>86</v>
      </c>
      <c r="AY135" s="15" t="s">
        <v>122</v>
      </c>
      <c r="BE135" s="139">
        <f t="shared" si="4"/>
        <v>0</v>
      </c>
      <c r="BF135" s="139">
        <f t="shared" si="5"/>
        <v>0</v>
      </c>
      <c r="BG135" s="139">
        <f t="shared" si="6"/>
        <v>0</v>
      </c>
      <c r="BH135" s="139">
        <f t="shared" si="7"/>
        <v>0</v>
      </c>
      <c r="BI135" s="139">
        <f t="shared" si="8"/>
        <v>0</v>
      </c>
      <c r="BJ135" s="15" t="s">
        <v>84</v>
      </c>
      <c r="BK135" s="139">
        <f t="shared" si="9"/>
        <v>0</v>
      </c>
      <c r="BL135" s="15" t="s">
        <v>129</v>
      </c>
      <c r="BM135" s="138" t="s">
        <v>142</v>
      </c>
    </row>
    <row r="136" spans="2:65" s="1" customFormat="1" ht="33" customHeight="1">
      <c r="B136" s="30"/>
      <c r="C136" s="127" t="s">
        <v>143</v>
      </c>
      <c r="D136" s="127" t="s">
        <v>125</v>
      </c>
      <c r="E136" s="128" t="s">
        <v>144</v>
      </c>
      <c r="F136" s="129" t="s">
        <v>145</v>
      </c>
      <c r="G136" s="130" t="s">
        <v>128</v>
      </c>
      <c r="H136" s="131">
        <v>1</v>
      </c>
      <c r="I136" s="132"/>
      <c r="J136" s="133">
        <f t="shared" si="0"/>
        <v>0</v>
      </c>
      <c r="K136" s="129" t="s">
        <v>1</v>
      </c>
      <c r="L136" s="30"/>
      <c r="M136" s="134" t="s">
        <v>1</v>
      </c>
      <c r="N136" s="135" t="s">
        <v>41</v>
      </c>
      <c r="P136" s="136">
        <f t="shared" si="1"/>
        <v>0</v>
      </c>
      <c r="Q136" s="136">
        <v>0</v>
      </c>
      <c r="R136" s="136">
        <f t="shared" si="2"/>
        <v>0</v>
      </c>
      <c r="S136" s="136">
        <v>0</v>
      </c>
      <c r="T136" s="137">
        <f t="shared" si="3"/>
        <v>0</v>
      </c>
      <c r="AR136" s="138" t="s">
        <v>129</v>
      </c>
      <c r="AT136" s="138" t="s">
        <v>125</v>
      </c>
      <c r="AU136" s="138" t="s">
        <v>86</v>
      </c>
      <c r="AY136" s="15" t="s">
        <v>122</v>
      </c>
      <c r="BE136" s="139">
        <f t="shared" si="4"/>
        <v>0</v>
      </c>
      <c r="BF136" s="139">
        <f t="shared" si="5"/>
        <v>0</v>
      </c>
      <c r="BG136" s="139">
        <f t="shared" si="6"/>
        <v>0</v>
      </c>
      <c r="BH136" s="139">
        <f t="shared" si="7"/>
        <v>0</v>
      </c>
      <c r="BI136" s="139">
        <f t="shared" si="8"/>
        <v>0</v>
      </c>
      <c r="BJ136" s="15" t="s">
        <v>84</v>
      </c>
      <c r="BK136" s="139">
        <f t="shared" si="9"/>
        <v>0</v>
      </c>
      <c r="BL136" s="15" t="s">
        <v>129</v>
      </c>
      <c r="BM136" s="138" t="s">
        <v>146</v>
      </c>
    </row>
    <row r="137" spans="2:65" s="1" customFormat="1" ht="33" customHeight="1">
      <c r="B137" s="30"/>
      <c r="C137" s="140" t="s">
        <v>147</v>
      </c>
      <c r="D137" s="140" t="s">
        <v>131</v>
      </c>
      <c r="E137" s="141" t="s">
        <v>148</v>
      </c>
      <c r="F137" s="142" t="s">
        <v>149</v>
      </c>
      <c r="G137" s="143" t="s">
        <v>128</v>
      </c>
      <c r="H137" s="144">
        <v>1</v>
      </c>
      <c r="I137" s="145"/>
      <c r="J137" s="146">
        <f t="shared" si="0"/>
        <v>0</v>
      </c>
      <c r="K137" s="142" t="s">
        <v>1</v>
      </c>
      <c r="L137" s="147"/>
      <c r="M137" s="148" t="s">
        <v>1</v>
      </c>
      <c r="N137" s="149" t="s">
        <v>41</v>
      </c>
      <c r="P137" s="136">
        <f t="shared" si="1"/>
        <v>0</v>
      </c>
      <c r="Q137" s="136">
        <v>0</v>
      </c>
      <c r="R137" s="136">
        <f t="shared" si="2"/>
        <v>0</v>
      </c>
      <c r="S137" s="136">
        <v>0</v>
      </c>
      <c r="T137" s="137">
        <f t="shared" si="3"/>
        <v>0</v>
      </c>
      <c r="AR137" s="138" t="s">
        <v>134</v>
      </c>
      <c r="AT137" s="138" t="s">
        <v>131</v>
      </c>
      <c r="AU137" s="138" t="s">
        <v>86</v>
      </c>
      <c r="AY137" s="15" t="s">
        <v>122</v>
      </c>
      <c r="BE137" s="139">
        <f t="shared" si="4"/>
        <v>0</v>
      </c>
      <c r="BF137" s="139">
        <f t="shared" si="5"/>
        <v>0</v>
      </c>
      <c r="BG137" s="139">
        <f t="shared" si="6"/>
        <v>0</v>
      </c>
      <c r="BH137" s="139">
        <f t="shared" si="7"/>
        <v>0</v>
      </c>
      <c r="BI137" s="139">
        <f t="shared" si="8"/>
        <v>0</v>
      </c>
      <c r="BJ137" s="15" t="s">
        <v>84</v>
      </c>
      <c r="BK137" s="139">
        <f t="shared" si="9"/>
        <v>0</v>
      </c>
      <c r="BL137" s="15" t="s">
        <v>129</v>
      </c>
      <c r="BM137" s="138" t="s">
        <v>150</v>
      </c>
    </row>
    <row r="138" spans="2:65" s="1" customFormat="1" ht="24.25" customHeight="1">
      <c r="B138" s="30"/>
      <c r="C138" s="127" t="s">
        <v>151</v>
      </c>
      <c r="D138" s="127" t="s">
        <v>125</v>
      </c>
      <c r="E138" s="128" t="s">
        <v>152</v>
      </c>
      <c r="F138" s="129" t="s">
        <v>153</v>
      </c>
      <c r="G138" s="130" t="s">
        <v>128</v>
      </c>
      <c r="H138" s="131">
        <v>1</v>
      </c>
      <c r="I138" s="132"/>
      <c r="J138" s="133">
        <f t="shared" si="0"/>
        <v>0</v>
      </c>
      <c r="K138" s="129" t="s">
        <v>1</v>
      </c>
      <c r="L138" s="30"/>
      <c r="M138" s="134" t="s">
        <v>1</v>
      </c>
      <c r="N138" s="135" t="s">
        <v>41</v>
      </c>
      <c r="P138" s="136">
        <f t="shared" si="1"/>
        <v>0</v>
      </c>
      <c r="Q138" s="136">
        <v>0</v>
      </c>
      <c r="R138" s="136">
        <f t="shared" si="2"/>
        <v>0</v>
      </c>
      <c r="S138" s="136">
        <v>0</v>
      </c>
      <c r="T138" s="137">
        <f t="shared" si="3"/>
        <v>0</v>
      </c>
      <c r="AR138" s="138" t="s">
        <v>129</v>
      </c>
      <c r="AT138" s="138" t="s">
        <v>125</v>
      </c>
      <c r="AU138" s="138" t="s">
        <v>86</v>
      </c>
      <c r="AY138" s="15" t="s">
        <v>122</v>
      </c>
      <c r="BE138" s="139">
        <f t="shared" si="4"/>
        <v>0</v>
      </c>
      <c r="BF138" s="139">
        <f t="shared" si="5"/>
        <v>0</v>
      </c>
      <c r="BG138" s="139">
        <f t="shared" si="6"/>
        <v>0</v>
      </c>
      <c r="BH138" s="139">
        <f t="shared" si="7"/>
        <v>0</v>
      </c>
      <c r="BI138" s="139">
        <f t="shared" si="8"/>
        <v>0</v>
      </c>
      <c r="BJ138" s="15" t="s">
        <v>84</v>
      </c>
      <c r="BK138" s="139">
        <f t="shared" si="9"/>
        <v>0</v>
      </c>
      <c r="BL138" s="15" t="s">
        <v>129</v>
      </c>
      <c r="BM138" s="138" t="s">
        <v>154</v>
      </c>
    </row>
    <row r="139" spans="2:65" s="1" customFormat="1" ht="24.25" customHeight="1">
      <c r="B139" s="30"/>
      <c r="C139" s="140" t="s">
        <v>134</v>
      </c>
      <c r="D139" s="140" t="s">
        <v>131</v>
      </c>
      <c r="E139" s="141" t="s">
        <v>155</v>
      </c>
      <c r="F139" s="142" t="s">
        <v>156</v>
      </c>
      <c r="G139" s="143" t="s">
        <v>128</v>
      </c>
      <c r="H139" s="144">
        <v>1</v>
      </c>
      <c r="I139" s="145"/>
      <c r="J139" s="146">
        <f t="shared" si="0"/>
        <v>0</v>
      </c>
      <c r="K139" s="142" t="s">
        <v>1</v>
      </c>
      <c r="L139" s="147"/>
      <c r="M139" s="148" t="s">
        <v>1</v>
      </c>
      <c r="N139" s="149" t="s">
        <v>41</v>
      </c>
      <c r="P139" s="136">
        <f t="shared" si="1"/>
        <v>0</v>
      </c>
      <c r="Q139" s="136">
        <v>0</v>
      </c>
      <c r="R139" s="136">
        <f t="shared" si="2"/>
        <v>0</v>
      </c>
      <c r="S139" s="136">
        <v>0</v>
      </c>
      <c r="T139" s="137">
        <f t="shared" si="3"/>
        <v>0</v>
      </c>
      <c r="AR139" s="138" t="s">
        <v>134</v>
      </c>
      <c r="AT139" s="138" t="s">
        <v>131</v>
      </c>
      <c r="AU139" s="138" t="s">
        <v>86</v>
      </c>
      <c r="AY139" s="15" t="s">
        <v>122</v>
      </c>
      <c r="BE139" s="139">
        <f t="shared" si="4"/>
        <v>0</v>
      </c>
      <c r="BF139" s="139">
        <f t="shared" si="5"/>
        <v>0</v>
      </c>
      <c r="BG139" s="139">
        <f t="shared" si="6"/>
        <v>0</v>
      </c>
      <c r="BH139" s="139">
        <f t="shared" si="7"/>
        <v>0</v>
      </c>
      <c r="BI139" s="139">
        <f t="shared" si="8"/>
        <v>0</v>
      </c>
      <c r="BJ139" s="15" t="s">
        <v>84</v>
      </c>
      <c r="BK139" s="139">
        <f t="shared" si="9"/>
        <v>0</v>
      </c>
      <c r="BL139" s="15" t="s">
        <v>129</v>
      </c>
      <c r="BM139" s="138" t="s">
        <v>157</v>
      </c>
    </row>
    <row r="140" spans="2:65" s="1" customFormat="1" ht="21.75" customHeight="1">
      <c r="B140" s="30"/>
      <c r="C140" s="127" t="s">
        <v>158</v>
      </c>
      <c r="D140" s="127" t="s">
        <v>125</v>
      </c>
      <c r="E140" s="128" t="s">
        <v>159</v>
      </c>
      <c r="F140" s="129" t="s">
        <v>160</v>
      </c>
      <c r="G140" s="130" t="s">
        <v>128</v>
      </c>
      <c r="H140" s="131">
        <v>1</v>
      </c>
      <c r="I140" s="132"/>
      <c r="J140" s="133">
        <f t="shared" si="0"/>
        <v>0</v>
      </c>
      <c r="K140" s="129" t="s">
        <v>1</v>
      </c>
      <c r="L140" s="30"/>
      <c r="M140" s="134" t="s">
        <v>1</v>
      </c>
      <c r="N140" s="135" t="s">
        <v>41</v>
      </c>
      <c r="P140" s="136">
        <f t="shared" si="1"/>
        <v>0</v>
      </c>
      <c r="Q140" s="136">
        <v>0</v>
      </c>
      <c r="R140" s="136">
        <f t="shared" si="2"/>
        <v>0</v>
      </c>
      <c r="S140" s="136">
        <v>0</v>
      </c>
      <c r="T140" s="137">
        <f t="shared" si="3"/>
        <v>0</v>
      </c>
      <c r="AR140" s="138" t="s">
        <v>129</v>
      </c>
      <c r="AT140" s="138" t="s">
        <v>125</v>
      </c>
      <c r="AU140" s="138" t="s">
        <v>86</v>
      </c>
      <c r="AY140" s="15" t="s">
        <v>122</v>
      </c>
      <c r="BE140" s="139">
        <f t="shared" si="4"/>
        <v>0</v>
      </c>
      <c r="BF140" s="139">
        <f t="shared" si="5"/>
        <v>0</v>
      </c>
      <c r="BG140" s="139">
        <f t="shared" si="6"/>
        <v>0</v>
      </c>
      <c r="BH140" s="139">
        <f t="shared" si="7"/>
        <v>0</v>
      </c>
      <c r="BI140" s="139">
        <f t="shared" si="8"/>
        <v>0</v>
      </c>
      <c r="BJ140" s="15" t="s">
        <v>84</v>
      </c>
      <c r="BK140" s="139">
        <f t="shared" si="9"/>
        <v>0</v>
      </c>
      <c r="BL140" s="15" t="s">
        <v>129</v>
      </c>
      <c r="BM140" s="138" t="s">
        <v>161</v>
      </c>
    </row>
    <row r="141" spans="2:65" s="1" customFormat="1" ht="21.75" customHeight="1">
      <c r="B141" s="30"/>
      <c r="C141" s="140" t="s">
        <v>162</v>
      </c>
      <c r="D141" s="140" t="s">
        <v>131</v>
      </c>
      <c r="E141" s="141" t="s">
        <v>163</v>
      </c>
      <c r="F141" s="142" t="s">
        <v>164</v>
      </c>
      <c r="G141" s="143" t="s">
        <v>128</v>
      </c>
      <c r="H141" s="144">
        <v>1</v>
      </c>
      <c r="I141" s="145"/>
      <c r="J141" s="146">
        <f t="shared" si="0"/>
        <v>0</v>
      </c>
      <c r="K141" s="142" t="s">
        <v>1</v>
      </c>
      <c r="L141" s="147"/>
      <c r="M141" s="148" t="s">
        <v>1</v>
      </c>
      <c r="N141" s="149" t="s">
        <v>41</v>
      </c>
      <c r="P141" s="136">
        <f t="shared" si="1"/>
        <v>0</v>
      </c>
      <c r="Q141" s="136">
        <v>0</v>
      </c>
      <c r="R141" s="136">
        <f t="shared" si="2"/>
        <v>0</v>
      </c>
      <c r="S141" s="136">
        <v>0</v>
      </c>
      <c r="T141" s="137">
        <f t="shared" si="3"/>
        <v>0</v>
      </c>
      <c r="AR141" s="138" t="s">
        <v>134</v>
      </c>
      <c r="AT141" s="138" t="s">
        <v>131</v>
      </c>
      <c r="AU141" s="138" t="s">
        <v>86</v>
      </c>
      <c r="AY141" s="15" t="s">
        <v>122</v>
      </c>
      <c r="BE141" s="139">
        <f t="shared" si="4"/>
        <v>0</v>
      </c>
      <c r="BF141" s="139">
        <f t="shared" si="5"/>
        <v>0</v>
      </c>
      <c r="BG141" s="139">
        <f t="shared" si="6"/>
        <v>0</v>
      </c>
      <c r="BH141" s="139">
        <f t="shared" si="7"/>
        <v>0</v>
      </c>
      <c r="BI141" s="139">
        <f t="shared" si="8"/>
        <v>0</v>
      </c>
      <c r="BJ141" s="15" t="s">
        <v>84</v>
      </c>
      <c r="BK141" s="139">
        <f t="shared" si="9"/>
        <v>0</v>
      </c>
      <c r="BL141" s="15" t="s">
        <v>129</v>
      </c>
      <c r="BM141" s="138" t="s">
        <v>165</v>
      </c>
    </row>
    <row r="142" spans="2:65" s="1" customFormat="1" ht="21.75" customHeight="1">
      <c r="B142" s="30"/>
      <c r="C142" s="127" t="s">
        <v>166</v>
      </c>
      <c r="D142" s="127" t="s">
        <v>125</v>
      </c>
      <c r="E142" s="128" t="s">
        <v>167</v>
      </c>
      <c r="F142" s="129" t="s">
        <v>168</v>
      </c>
      <c r="G142" s="130" t="s">
        <v>128</v>
      </c>
      <c r="H142" s="131">
        <v>1</v>
      </c>
      <c r="I142" s="132"/>
      <c r="J142" s="133">
        <f t="shared" si="0"/>
        <v>0</v>
      </c>
      <c r="K142" s="129" t="s">
        <v>1</v>
      </c>
      <c r="L142" s="30"/>
      <c r="M142" s="134" t="s">
        <v>1</v>
      </c>
      <c r="N142" s="135" t="s">
        <v>41</v>
      </c>
      <c r="P142" s="136">
        <f t="shared" si="1"/>
        <v>0</v>
      </c>
      <c r="Q142" s="136">
        <v>0</v>
      </c>
      <c r="R142" s="136">
        <f t="shared" si="2"/>
        <v>0</v>
      </c>
      <c r="S142" s="136">
        <v>0</v>
      </c>
      <c r="T142" s="137">
        <f t="shared" si="3"/>
        <v>0</v>
      </c>
      <c r="AR142" s="138" t="s">
        <v>129</v>
      </c>
      <c r="AT142" s="138" t="s">
        <v>125</v>
      </c>
      <c r="AU142" s="138" t="s">
        <v>86</v>
      </c>
      <c r="AY142" s="15" t="s">
        <v>122</v>
      </c>
      <c r="BE142" s="139">
        <f t="shared" si="4"/>
        <v>0</v>
      </c>
      <c r="BF142" s="139">
        <f t="shared" si="5"/>
        <v>0</v>
      </c>
      <c r="BG142" s="139">
        <f t="shared" si="6"/>
        <v>0</v>
      </c>
      <c r="BH142" s="139">
        <f t="shared" si="7"/>
        <v>0</v>
      </c>
      <c r="BI142" s="139">
        <f t="shared" si="8"/>
        <v>0</v>
      </c>
      <c r="BJ142" s="15" t="s">
        <v>84</v>
      </c>
      <c r="BK142" s="139">
        <f t="shared" si="9"/>
        <v>0</v>
      </c>
      <c r="BL142" s="15" t="s">
        <v>129</v>
      </c>
      <c r="BM142" s="138" t="s">
        <v>169</v>
      </c>
    </row>
    <row r="143" spans="2:65" s="1" customFormat="1" ht="16.5" customHeight="1">
      <c r="B143" s="30"/>
      <c r="C143" s="140" t="s">
        <v>170</v>
      </c>
      <c r="D143" s="140" t="s">
        <v>131</v>
      </c>
      <c r="E143" s="141" t="s">
        <v>171</v>
      </c>
      <c r="F143" s="142" t="s">
        <v>172</v>
      </c>
      <c r="G143" s="143" t="s">
        <v>128</v>
      </c>
      <c r="H143" s="144">
        <v>1</v>
      </c>
      <c r="I143" s="145"/>
      <c r="J143" s="146">
        <f t="shared" si="0"/>
        <v>0</v>
      </c>
      <c r="K143" s="142" t="s">
        <v>1</v>
      </c>
      <c r="L143" s="147"/>
      <c r="M143" s="148" t="s">
        <v>1</v>
      </c>
      <c r="N143" s="149" t="s">
        <v>41</v>
      </c>
      <c r="P143" s="136">
        <f t="shared" si="1"/>
        <v>0</v>
      </c>
      <c r="Q143" s="136">
        <v>0</v>
      </c>
      <c r="R143" s="136">
        <f t="shared" si="2"/>
        <v>0</v>
      </c>
      <c r="S143" s="136">
        <v>0</v>
      </c>
      <c r="T143" s="137">
        <f t="shared" si="3"/>
        <v>0</v>
      </c>
      <c r="AR143" s="138" t="s">
        <v>134</v>
      </c>
      <c r="AT143" s="138" t="s">
        <v>131</v>
      </c>
      <c r="AU143" s="138" t="s">
        <v>86</v>
      </c>
      <c r="AY143" s="15" t="s">
        <v>122</v>
      </c>
      <c r="BE143" s="139">
        <f t="shared" si="4"/>
        <v>0</v>
      </c>
      <c r="BF143" s="139">
        <f t="shared" si="5"/>
        <v>0</v>
      </c>
      <c r="BG143" s="139">
        <f t="shared" si="6"/>
        <v>0</v>
      </c>
      <c r="BH143" s="139">
        <f t="shared" si="7"/>
        <v>0</v>
      </c>
      <c r="BI143" s="139">
        <f t="shared" si="8"/>
        <v>0</v>
      </c>
      <c r="BJ143" s="15" t="s">
        <v>84</v>
      </c>
      <c r="BK143" s="139">
        <f t="shared" si="9"/>
        <v>0</v>
      </c>
      <c r="BL143" s="15" t="s">
        <v>129</v>
      </c>
      <c r="BM143" s="138" t="s">
        <v>173</v>
      </c>
    </row>
    <row r="144" spans="2:65" s="11" customFormat="1" ht="22.75" customHeight="1">
      <c r="B144" s="116"/>
      <c r="D144" s="117" t="s">
        <v>75</v>
      </c>
      <c r="E144" s="125" t="s">
        <v>158</v>
      </c>
      <c r="F144" s="125" t="s">
        <v>174</v>
      </c>
      <c r="I144" s="119"/>
      <c r="J144" s="126">
        <f>BK144</f>
        <v>0</v>
      </c>
      <c r="L144" s="116"/>
      <c r="M144" s="120"/>
      <c r="P144" s="121">
        <f>SUM(P145:P150)</f>
        <v>0</v>
      </c>
      <c r="R144" s="121">
        <f>SUM(R145:R150)</f>
        <v>0</v>
      </c>
      <c r="T144" s="122">
        <f>SUM(T145:T150)</f>
        <v>0</v>
      </c>
      <c r="AR144" s="117" t="s">
        <v>84</v>
      </c>
      <c r="AT144" s="123" t="s">
        <v>75</v>
      </c>
      <c r="AU144" s="123" t="s">
        <v>84</v>
      </c>
      <c r="AY144" s="117" t="s">
        <v>122</v>
      </c>
      <c r="BK144" s="124">
        <f>SUM(BK145:BK150)</f>
        <v>0</v>
      </c>
    </row>
    <row r="145" spans="2:65" s="1" customFormat="1" ht="49" customHeight="1">
      <c r="B145" s="30"/>
      <c r="C145" s="127" t="s">
        <v>175</v>
      </c>
      <c r="D145" s="127" t="s">
        <v>125</v>
      </c>
      <c r="E145" s="128" t="s">
        <v>176</v>
      </c>
      <c r="F145" s="129" t="s">
        <v>177</v>
      </c>
      <c r="G145" s="130" t="s">
        <v>178</v>
      </c>
      <c r="H145" s="131">
        <v>20</v>
      </c>
      <c r="I145" s="132"/>
      <c r="J145" s="133">
        <f>ROUND(I145*H145,2)</f>
        <v>0</v>
      </c>
      <c r="K145" s="129" t="s">
        <v>179</v>
      </c>
      <c r="L145" s="30"/>
      <c r="M145" s="134" t="s">
        <v>1</v>
      </c>
      <c r="N145" s="135" t="s">
        <v>41</v>
      </c>
      <c r="P145" s="136">
        <f>O145*H145</f>
        <v>0</v>
      </c>
      <c r="Q145" s="136">
        <v>0</v>
      </c>
      <c r="R145" s="136">
        <f>Q145*H145</f>
        <v>0</v>
      </c>
      <c r="S145" s="136">
        <v>0</v>
      </c>
      <c r="T145" s="137">
        <f>S145*H145</f>
        <v>0</v>
      </c>
      <c r="AR145" s="138" t="s">
        <v>129</v>
      </c>
      <c r="AT145" s="138" t="s">
        <v>125</v>
      </c>
      <c r="AU145" s="138" t="s">
        <v>86</v>
      </c>
      <c r="AY145" s="15" t="s">
        <v>122</v>
      </c>
      <c r="BE145" s="139">
        <f>IF(N145="základní",J145,0)</f>
        <v>0</v>
      </c>
      <c r="BF145" s="139">
        <f>IF(N145="snížená",J145,0)</f>
        <v>0</v>
      </c>
      <c r="BG145" s="139">
        <f>IF(N145="zákl. přenesená",J145,0)</f>
        <v>0</v>
      </c>
      <c r="BH145" s="139">
        <f>IF(N145="sníž. přenesená",J145,0)</f>
        <v>0</v>
      </c>
      <c r="BI145" s="139">
        <f>IF(N145="nulová",J145,0)</f>
        <v>0</v>
      </c>
      <c r="BJ145" s="15" t="s">
        <v>84</v>
      </c>
      <c r="BK145" s="139">
        <f>ROUND(I145*H145,2)</f>
        <v>0</v>
      </c>
      <c r="BL145" s="15" t="s">
        <v>129</v>
      </c>
      <c r="BM145" s="138" t="s">
        <v>180</v>
      </c>
    </row>
    <row r="146" spans="2:65" s="1" customFormat="1" ht="11">
      <c r="B146" s="30"/>
      <c r="D146" s="150" t="s">
        <v>181</v>
      </c>
      <c r="F146" s="151" t="s">
        <v>182</v>
      </c>
      <c r="I146" s="152"/>
      <c r="L146" s="30"/>
      <c r="M146" s="153"/>
      <c r="T146" s="54"/>
      <c r="AT146" s="15" t="s">
        <v>181</v>
      </c>
      <c r="AU146" s="15" t="s">
        <v>86</v>
      </c>
    </row>
    <row r="147" spans="2:65" s="1" customFormat="1" ht="49" customHeight="1">
      <c r="B147" s="30"/>
      <c r="C147" s="127" t="s">
        <v>183</v>
      </c>
      <c r="D147" s="127" t="s">
        <v>125</v>
      </c>
      <c r="E147" s="128" t="s">
        <v>184</v>
      </c>
      <c r="F147" s="129" t="s">
        <v>185</v>
      </c>
      <c r="G147" s="130" t="s">
        <v>178</v>
      </c>
      <c r="H147" s="131">
        <v>40</v>
      </c>
      <c r="I147" s="132"/>
      <c r="J147" s="133">
        <f>ROUND(I147*H147,2)</f>
        <v>0</v>
      </c>
      <c r="K147" s="129" t="s">
        <v>179</v>
      </c>
      <c r="L147" s="30"/>
      <c r="M147" s="134" t="s">
        <v>1</v>
      </c>
      <c r="N147" s="135" t="s">
        <v>41</v>
      </c>
      <c r="P147" s="136">
        <f>O147*H147</f>
        <v>0</v>
      </c>
      <c r="Q147" s="136">
        <v>0</v>
      </c>
      <c r="R147" s="136">
        <f>Q147*H147</f>
        <v>0</v>
      </c>
      <c r="S147" s="136">
        <v>0</v>
      </c>
      <c r="T147" s="137">
        <f>S147*H147</f>
        <v>0</v>
      </c>
      <c r="AR147" s="138" t="s">
        <v>129</v>
      </c>
      <c r="AT147" s="138" t="s">
        <v>125</v>
      </c>
      <c r="AU147" s="138" t="s">
        <v>86</v>
      </c>
      <c r="AY147" s="15" t="s">
        <v>122</v>
      </c>
      <c r="BE147" s="139">
        <f>IF(N147="základní",J147,0)</f>
        <v>0</v>
      </c>
      <c r="BF147" s="139">
        <f>IF(N147="snížená",J147,0)</f>
        <v>0</v>
      </c>
      <c r="BG147" s="139">
        <f>IF(N147="zákl. přenesená",J147,0)</f>
        <v>0</v>
      </c>
      <c r="BH147" s="139">
        <f>IF(N147="sníž. přenesená",J147,0)</f>
        <v>0</v>
      </c>
      <c r="BI147" s="139">
        <f>IF(N147="nulová",J147,0)</f>
        <v>0</v>
      </c>
      <c r="BJ147" s="15" t="s">
        <v>84</v>
      </c>
      <c r="BK147" s="139">
        <f>ROUND(I147*H147,2)</f>
        <v>0</v>
      </c>
      <c r="BL147" s="15" t="s">
        <v>129</v>
      </c>
      <c r="BM147" s="138" t="s">
        <v>186</v>
      </c>
    </row>
    <row r="148" spans="2:65" s="1" customFormat="1" ht="11">
      <c r="B148" s="30"/>
      <c r="D148" s="150" t="s">
        <v>181</v>
      </c>
      <c r="F148" s="151" t="s">
        <v>187</v>
      </c>
      <c r="I148" s="152"/>
      <c r="L148" s="30"/>
      <c r="M148" s="153"/>
      <c r="T148" s="54"/>
      <c r="AT148" s="15" t="s">
        <v>181</v>
      </c>
      <c r="AU148" s="15" t="s">
        <v>86</v>
      </c>
    </row>
    <row r="149" spans="2:65" s="1" customFormat="1" ht="49" customHeight="1">
      <c r="B149" s="30"/>
      <c r="C149" s="127" t="s">
        <v>8</v>
      </c>
      <c r="D149" s="127" t="s">
        <v>125</v>
      </c>
      <c r="E149" s="128" t="s">
        <v>188</v>
      </c>
      <c r="F149" s="129" t="s">
        <v>189</v>
      </c>
      <c r="G149" s="130" t="s">
        <v>178</v>
      </c>
      <c r="H149" s="131">
        <v>20</v>
      </c>
      <c r="I149" s="132"/>
      <c r="J149" s="133">
        <f>ROUND(I149*H149,2)</f>
        <v>0</v>
      </c>
      <c r="K149" s="129" t="s">
        <v>179</v>
      </c>
      <c r="L149" s="30"/>
      <c r="M149" s="134" t="s">
        <v>1</v>
      </c>
      <c r="N149" s="135" t="s">
        <v>41</v>
      </c>
      <c r="P149" s="136">
        <f>O149*H149</f>
        <v>0</v>
      </c>
      <c r="Q149" s="136">
        <v>0</v>
      </c>
      <c r="R149" s="136">
        <f>Q149*H149</f>
        <v>0</v>
      </c>
      <c r="S149" s="136">
        <v>0</v>
      </c>
      <c r="T149" s="137">
        <f>S149*H149</f>
        <v>0</v>
      </c>
      <c r="AR149" s="138" t="s">
        <v>129</v>
      </c>
      <c r="AT149" s="138" t="s">
        <v>125</v>
      </c>
      <c r="AU149" s="138" t="s">
        <v>86</v>
      </c>
      <c r="AY149" s="15" t="s">
        <v>122</v>
      </c>
      <c r="BE149" s="139">
        <f>IF(N149="základní",J149,0)</f>
        <v>0</v>
      </c>
      <c r="BF149" s="139">
        <f>IF(N149="snížená",J149,0)</f>
        <v>0</v>
      </c>
      <c r="BG149" s="139">
        <f>IF(N149="zákl. přenesená",J149,0)</f>
        <v>0</v>
      </c>
      <c r="BH149" s="139">
        <f>IF(N149="sníž. přenesená",J149,0)</f>
        <v>0</v>
      </c>
      <c r="BI149" s="139">
        <f>IF(N149="nulová",J149,0)</f>
        <v>0</v>
      </c>
      <c r="BJ149" s="15" t="s">
        <v>84</v>
      </c>
      <c r="BK149" s="139">
        <f>ROUND(I149*H149,2)</f>
        <v>0</v>
      </c>
      <c r="BL149" s="15" t="s">
        <v>129</v>
      </c>
      <c r="BM149" s="138" t="s">
        <v>190</v>
      </c>
    </row>
    <row r="150" spans="2:65" s="1" customFormat="1" ht="11">
      <c r="B150" s="30"/>
      <c r="D150" s="150" t="s">
        <v>181</v>
      </c>
      <c r="F150" s="151" t="s">
        <v>191</v>
      </c>
      <c r="I150" s="152"/>
      <c r="L150" s="30"/>
      <c r="M150" s="153"/>
      <c r="T150" s="54"/>
      <c r="AT150" s="15" t="s">
        <v>181</v>
      </c>
      <c r="AU150" s="15" t="s">
        <v>86</v>
      </c>
    </row>
    <row r="151" spans="2:65" s="11" customFormat="1" ht="26" customHeight="1">
      <c r="B151" s="116"/>
      <c r="D151" s="117" t="s">
        <v>75</v>
      </c>
      <c r="E151" s="118" t="s">
        <v>192</v>
      </c>
      <c r="F151" s="118" t="s">
        <v>193</v>
      </c>
      <c r="I151" s="119"/>
      <c r="J151" s="107">
        <f>BK151</f>
        <v>0</v>
      </c>
      <c r="L151" s="116"/>
      <c r="M151" s="120"/>
      <c r="P151" s="121">
        <f>P152+P304+P310</f>
        <v>0</v>
      </c>
      <c r="R151" s="121">
        <f>R152+R304+R310</f>
        <v>1.3742000000000003</v>
      </c>
      <c r="T151" s="122">
        <f>T152+T304+T310</f>
        <v>0</v>
      </c>
      <c r="AR151" s="117" t="s">
        <v>86</v>
      </c>
      <c r="AT151" s="123" t="s">
        <v>75</v>
      </c>
      <c r="AU151" s="123" t="s">
        <v>76</v>
      </c>
      <c r="AY151" s="117" t="s">
        <v>122</v>
      </c>
      <c r="BK151" s="124">
        <f>BK152+BK304+BK310</f>
        <v>0</v>
      </c>
    </row>
    <row r="152" spans="2:65" s="11" customFormat="1" ht="22.75" customHeight="1">
      <c r="B152" s="116"/>
      <c r="D152" s="117" t="s">
        <v>75</v>
      </c>
      <c r="E152" s="125" t="s">
        <v>194</v>
      </c>
      <c r="F152" s="125" t="s">
        <v>195</v>
      </c>
      <c r="I152" s="119"/>
      <c r="J152" s="126">
        <f>BK152</f>
        <v>0</v>
      </c>
      <c r="L152" s="116"/>
      <c r="M152" s="120"/>
      <c r="P152" s="121">
        <f>SUM(P153:P303)</f>
        <v>0</v>
      </c>
      <c r="R152" s="121">
        <f>SUM(R153:R303)</f>
        <v>1.3742000000000003</v>
      </c>
      <c r="T152" s="122">
        <f>SUM(T153:T303)</f>
        <v>0</v>
      </c>
      <c r="AR152" s="117" t="s">
        <v>86</v>
      </c>
      <c r="AT152" s="123" t="s">
        <v>75</v>
      </c>
      <c r="AU152" s="123" t="s">
        <v>84</v>
      </c>
      <c r="AY152" s="117" t="s">
        <v>122</v>
      </c>
      <c r="BK152" s="124">
        <f>SUM(BK153:BK303)</f>
        <v>0</v>
      </c>
    </row>
    <row r="153" spans="2:65" s="1" customFormat="1" ht="16.5" customHeight="1">
      <c r="B153" s="30"/>
      <c r="C153" s="127" t="s">
        <v>196</v>
      </c>
      <c r="D153" s="127" t="s">
        <v>125</v>
      </c>
      <c r="E153" s="128" t="s">
        <v>197</v>
      </c>
      <c r="F153" s="129" t="s">
        <v>198</v>
      </c>
      <c r="G153" s="130" t="s">
        <v>178</v>
      </c>
      <c r="H153" s="131">
        <v>15</v>
      </c>
      <c r="I153" s="132"/>
      <c r="J153" s="133">
        <f>ROUND(I153*H153,2)</f>
        <v>0</v>
      </c>
      <c r="K153" s="129" t="s">
        <v>1</v>
      </c>
      <c r="L153" s="30"/>
      <c r="M153" s="134" t="s">
        <v>1</v>
      </c>
      <c r="N153" s="135" t="s">
        <v>41</v>
      </c>
      <c r="P153" s="136">
        <f>O153*H153</f>
        <v>0</v>
      </c>
      <c r="Q153" s="136">
        <v>0</v>
      </c>
      <c r="R153" s="136">
        <f>Q153*H153</f>
        <v>0</v>
      </c>
      <c r="S153" s="136">
        <v>0</v>
      </c>
      <c r="T153" s="137">
        <f>S153*H153</f>
        <v>0</v>
      </c>
      <c r="AR153" s="138" t="s">
        <v>196</v>
      </c>
      <c r="AT153" s="138" t="s">
        <v>125</v>
      </c>
      <c r="AU153" s="138" t="s">
        <v>86</v>
      </c>
      <c r="AY153" s="15" t="s">
        <v>122</v>
      </c>
      <c r="BE153" s="139">
        <f>IF(N153="základní",J153,0)</f>
        <v>0</v>
      </c>
      <c r="BF153" s="139">
        <f>IF(N153="snížená",J153,0)</f>
        <v>0</v>
      </c>
      <c r="BG153" s="139">
        <f>IF(N153="zákl. přenesená",J153,0)</f>
        <v>0</v>
      </c>
      <c r="BH153" s="139">
        <f>IF(N153="sníž. přenesená",J153,0)</f>
        <v>0</v>
      </c>
      <c r="BI153" s="139">
        <f>IF(N153="nulová",J153,0)</f>
        <v>0</v>
      </c>
      <c r="BJ153" s="15" t="s">
        <v>84</v>
      </c>
      <c r="BK153" s="139">
        <f>ROUND(I153*H153,2)</f>
        <v>0</v>
      </c>
      <c r="BL153" s="15" t="s">
        <v>196</v>
      </c>
      <c r="BM153" s="138" t="s">
        <v>199</v>
      </c>
    </row>
    <row r="154" spans="2:65" s="1" customFormat="1" ht="16.5" customHeight="1">
      <c r="B154" s="30"/>
      <c r="C154" s="140" t="s">
        <v>200</v>
      </c>
      <c r="D154" s="140" t="s">
        <v>131</v>
      </c>
      <c r="E154" s="141" t="s">
        <v>201</v>
      </c>
      <c r="F154" s="142" t="s">
        <v>202</v>
      </c>
      <c r="G154" s="143" t="s">
        <v>178</v>
      </c>
      <c r="H154" s="144">
        <v>15</v>
      </c>
      <c r="I154" s="145"/>
      <c r="J154" s="146">
        <f>ROUND(I154*H154,2)</f>
        <v>0</v>
      </c>
      <c r="K154" s="142" t="s">
        <v>1</v>
      </c>
      <c r="L154" s="147"/>
      <c r="M154" s="148" t="s">
        <v>1</v>
      </c>
      <c r="N154" s="149" t="s">
        <v>41</v>
      </c>
      <c r="P154" s="136">
        <f>O154*H154</f>
        <v>0</v>
      </c>
      <c r="Q154" s="136">
        <v>0</v>
      </c>
      <c r="R154" s="136">
        <f>Q154*H154</f>
        <v>0</v>
      </c>
      <c r="S154" s="136">
        <v>0</v>
      </c>
      <c r="T154" s="137">
        <f>S154*H154</f>
        <v>0</v>
      </c>
      <c r="AR154" s="138" t="s">
        <v>203</v>
      </c>
      <c r="AT154" s="138" t="s">
        <v>131</v>
      </c>
      <c r="AU154" s="138" t="s">
        <v>86</v>
      </c>
      <c r="AY154" s="15" t="s">
        <v>122</v>
      </c>
      <c r="BE154" s="139">
        <f>IF(N154="základní",J154,0)</f>
        <v>0</v>
      </c>
      <c r="BF154" s="139">
        <f>IF(N154="snížená",J154,0)</f>
        <v>0</v>
      </c>
      <c r="BG154" s="139">
        <f>IF(N154="zákl. přenesená",J154,0)</f>
        <v>0</v>
      </c>
      <c r="BH154" s="139">
        <f>IF(N154="sníž. přenesená",J154,0)</f>
        <v>0</v>
      </c>
      <c r="BI154" s="139">
        <f>IF(N154="nulová",J154,0)</f>
        <v>0</v>
      </c>
      <c r="BJ154" s="15" t="s">
        <v>84</v>
      </c>
      <c r="BK154" s="139">
        <f>ROUND(I154*H154,2)</f>
        <v>0</v>
      </c>
      <c r="BL154" s="15" t="s">
        <v>196</v>
      </c>
      <c r="BM154" s="138" t="s">
        <v>204</v>
      </c>
    </row>
    <row r="155" spans="2:65" s="1" customFormat="1" ht="16.5" customHeight="1">
      <c r="B155" s="30"/>
      <c r="C155" s="127" t="s">
        <v>205</v>
      </c>
      <c r="D155" s="127" t="s">
        <v>125</v>
      </c>
      <c r="E155" s="128" t="s">
        <v>206</v>
      </c>
      <c r="F155" s="129" t="s">
        <v>207</v>
      </c>
      <c r="G155" s="130" t="s">
        <v>178</v>
      </c>
      <c r="H155" s="131">
        <v>4</v>
      </c>
      <c r="I155" s="132"/>
      <c r="J155" s="133">
        <f>ROUND(I155*H155,2)</f>
        <v>0</v>
      </c>
      <c r="K155" s="129" t="s">
        <v>1</v>
      </c>
      <c r="L155" s="30"/>
      <c r="M155" s="134" t="s">
        <v>1</v>
      </c>
      <c r="N155" s="135" t="s">
        <v>41</v>
      </c>
      <c r="P155" s="136">
        <f>O155*H155</f>
        <v>0</v>
      </c>
      <c r="Q155" s="136">
        <v>0</v>
      </c>
      <c r="R155" s="136">
        <f>Q155*H155</f>
        <v>0</v>
      </c>
      <c r="S155" s="136">
        <v>0</v>
      </c>
      <c r="T155" s="137">
        <f>S155*H155</f>
        <v>0</v>
      </c>
      <c r="AR155" s="138" t="s">
        <v>196</v>
      </c>
      <c r="AT155" s="138" t="s">
        <v>125</v>
      </c>
      <c r="AU155" s="138" t="s">
        <v>86</v>
      </c>
      <c r="AY155" s="15" t="s">
        <v>122</v>
      </c>
      <c r="BE155" s="139">
        <f>IF(N155="základní",J155,0)</f>
        <v>0</v>
      </c>
      <c r="BF155" s="139">
        <f>IF(N155="snížená",J155,0)</f>
        <v>0</v>
      </c>
      <c r="BG155" s="139">
        <f>IF(N155="zákl. přenesená",J155,0)</f>
        <v>0</v>
      </c>
      <c r="BH155" s="139">
        <f>IF(N155="sníž. přenesená",J155,0)</f>
        <v>0</v>
      </c>
      <c r="BI155" s="139">
        <f>IF(N155="nulová",J155,0)</f>
        <v>0</v>
      </c>
      <c r="BJ155" s="15" t="s">
        <v>84</v>
      </c>
      <c r="BK155" s="139">
        <f>ROUND(I155*H155,2)</f>
        <v>0</v>
      </c>
      <c r="BL155" s="15" t="s">
        <v>196</v>
      </c>
      <c r="BM155" s="138" t="s">
        <v>208</v>
      </c>
    </row>
    <row r="156" spans="2:65" s="1" customFormat="1" ht="16.5" customHeight="1">
      <c r="B156" s="30"/>
      <c r="C156" s="140" t="s">
        <v>209</v>
      </c>
      <c r="D156" s="140" t="s">
        <v>131</v>
      </c>
      <c r="E156" s="141" t="s">
        <v>210</v>
      </c>
      <c r="F156" s="142" t="s">
        <v>211</v>
      </c>
      <c r="G156" s="143" t="s">
        <v>178</v>
      </c>
      <c r="H156" s="144">
        <v>4</v>
      </c>
      <c r="I156" s="145"/>
      <c r="J156" s="146">
        <f>ROUND(I156*H156,2)</f>
        <v>0</v>
      </c>
      <c r="K156" s="142" t="s">
        <v>1</v>
      </c>
      <c r="L156" s="147"/>
      <c r="M156" s="148" t="s">
        <v>1</v>
      </c>
      <c r="N156" s="149" t="s">
        <v>41</v>
      </c>
      <c r="P156" s="136">
        <f>O156*H156</f>
        <v>0</v>
      </c>
      <c r="Q156" s="136">
        <v>0</v>
      </c>
      <c r="R156" s="136">
        <f>Q156*H156</f>
        <v>0</v>
      </c>
      <c r="S156" s="136">
        <v>0</v>
      </c>
      <c r="T156" s="137">
        <f>S156*H156</f>
        <v>0</v>
      </c>
      <c r="AR156" s="138" t="s">
        <v>203</v>
      </c>
      <c r="AT156" s="138" t="s">
        <v>131</v>
      </c>
      <c r="AU156" s="138" t="s">
        <v>86</v>
      </c>
      <c r="AY156" s="15" t="s">
        <v>122</v>
      </c>
      <c r="BE156" s="139">
        <f>IF(N156="základní",J156,0)</f>
        <v>0</v>
      </c>
      <c r="BF156" s="139">
        <f>IF(N156="snížená",J156,0)</f>
        <v>0</v>
      </c>
      <c r="BG156" s="139">
        <f>IF(N156="zákl. přenesená",J156,0)</f>
        <v>0</v>
      </c>
      <c r="BH156" s="139">
        <f>IF(N156="sníž. přenesená",J156,0)</f>
        <v>0</v>
      </c>
      <c r="BI156" s="139">
        <f>IF(N156="nulová",J156,0)</f>
        <v>0</v>
      </c>
      <c r="BJ156" s="15" t="s">
        <v>84</v>
      </c>
      <c r="BK156" s="139">
        <f>ROUND(I156*H156,2)</f>
        <v>0</v>
      </c>
      <c r="BL156" s="15" t="s">
        <v>196</v>
      </c>
      <c r="BM156" s="138" t="s">
        <v>212</v>
      </c>
    </row>
    <row r="157" spans="2:65" s="1" customFormat="1" ht="44.25" customHeight="1">
      <c r="B157" s="30"/>
      <c r="C157" s="127" t="s">
        <v>213</v>
      </c>
      <c r="D157" s="127" t="s">
        <v>125</v>
      </c>
      <c r="E157" s="128" t="s">
        <v>214</v>
      </c>
      <c r="F157" s="129" t="s">
        <v>215</v>
      </c>
      <c r="G157" s="130" t="s">
        <v>216</v>
      </c>
      <c r="H157" s="131">
        <v>240</v>
      </c>
      <c r="I157" s="132"/>
      <c r="J157" s="133">
        <f>ROUND(I157*H157,2)</f>
        <v>0</v>
      </c>
      <c r="K157" s="129" t="s">
        <v>217</v>
      </c>
      <c r="L157" s="30"/>
      <c r="M157" s="134" t="s">
        <v>1</v>
      </c>
      <c r="N157" s="135" t="s">
        <v>41</v>
      </c>
      <c r="P157" s="136">
        <f>O157*H157</f>
        <v>0</v>
      </c>
      <c r="Q157" s="136">
        <v>0</v>
      </c>
      <c r="R157" s="136">
        <f>Q157*H157</f>
        <v>0</v>
      </c>
      <c r="S157" s="136">
        <v>0</v>
      </c>
      <c r="T157" s="137">
        <f>S157*H157</f>
        <v>0</v>
      </c>
      <c r="AR157" s="138" t="s">
        <v>196</v>
      </c>
      <c r="AT157" s="138" t="s">
        <v>125</v>
      </c>
      <c r="AU157" s="138" t="s">
        <v>86</v>
      </c>
      <c r="AY157" s="15" t="s">
        <v>122</v>
      </c>
      <c r="BE157" s="139">
        <f>IF(N157="základní",J157,0)</f>
        <v>0</v>
      </c>
      <c r="BF157" s="139">
        <f>IF(N157="snížená",J157,0)</f>
        <v>0</v>
      </c>
      <c r="BG157" s="139">
        <f>IF(N157="zákl. přenesená",J157,0)</f>
        <v>0</v>
      </c>
      <c r="BH157" s="139">
        <f>IF(N157="sníž. přenesená",J157,0)</f>
        <v>0</v>
      </c>
      <c r="BI157" s="139">
        <f>IF(N157="nulová",J157,0)</f>
        <v>0</v>
      </c>
      <c r="BJ157" s="15" t="s">
        <v>84</v>
      </c>
      <c r="BK157" s="139">
        <f>ROUND(I157*H157,2)</f>
        <v>0</v>
      </c>
      <c r="BL157" s="15" t="s">
        <v>196</v>
      </c>
      <c r="BM157" s="138" t="s">
        <v>218</v>
      </c>
    </row>
    <row r="158" spans="2:65" s="1" customFormat="1" ht="11">
      <c r="B158" s="30"/>
      <c r="D158" s="150" t="s">
        <v>181</v>
      </c>
      <c r="F158" s="151" t="s">
        <v>219</v>
      </c>
      <c r="I158" s="152"/>
      <c r="L158" s="30"/>
      <c r="M158" s="153"/>
      <c r="T158" s="54"/>
      <c r="AT158" s="15" t="s">
        <v>181</v>
      </c>
      <c r="AU158" s="15" t="s">
        <v>86</v>
      </c>
    </row>
    <row r="159" spans="2:65" s="1" customFormat="1" ht="21.75" customHeight="1">
      <c r="B159" s="30"/>
      <c r="C159" s="140" t="s">
        <v>7</v>
      </c>
      <c r="D159" s="140" t="s">
        <v>131</v>
      </c>
      <c r="E159" s="141" t="s">
        <v>220</v>
      </c>
      <c r="F159" s="142" t="s">
        <v>221</v>
      </c>
      <c r="G159" s="143" t="s">
        <v>216</v>
      </c>
      <c r="H159" s="144">
        <v>252</v>
      </c>
      <c r="I159" s="145"/>
      <c r="J159" s="146">
        <f>ROUND(I159*H159,2)</f>
        <v>0</v>
      </c>
      <c r="K159" s="142" t="s">
        <v>217</v>
      </c>
      <c r="L159" s="147"/>
      <c r="M159" s="148" t="s">
        <v>1</v>
      </c>
      <c r="N159" s="149" t="s">
        <v>41</v>
      </c>
      <c r="P159" s="136">
        <f>O159*H159</f>
        <v>0</v>
      </c>
      <c r="Q159" s="136">
        <v>6.9999999999999994E-5</v>
      </c>
      <c r="R159" s="136">
        <f>Q159*H159</f>
        <v>1.7639999999999999E-2</v>
      </c>
      <c r="S159" s="136">
        <v>0</v>
      </c>
      <c r="T159" s="137">
        <f>S159*H159</f>
        <v>0</v>
      </c>
      <c r="AR159" s="138" t="s">
        <v>203</v>
      </c>
      <c r="AT159" s="138" t="s">
        <v>131</v>
      </c>
      <c r="AU159" s="138" t="s">
        <v>86</v>
      </c>
      <c r="AY159" s="15" t="s">
        <v>122</v>
      </c>
      <c r="BE159" s="139">
        <f>IF(N159="základní",J159,0)</f>
        <v>0</v>
      </c>
      <c r="BF159" s="139">
        <f>IF(N159="snížená",J159,0)</f>
        <v>0</v>
      </c>
      <c r="BG159" s="139">
        <f>IF(N159="zákl. přenesená",J159,0)</f>
        <v>0</v>
      </c>
      <c r="BH159" s="139">
        <f>IF(N159="sníž. přenesená",J159,0)</f>
        <v>0</v>
      </c>
      <c r="BI159" s="139">
        <f>IF(N159="nulová",J159,0)</f>
        <v>0</v>
      </c>
      <c r="BJ159" s="15" t="s">
        <v>84</v>
      </c>
      <c r="BK159" s="139">
        <f>ROUND(I159*H159,2)</f>
        <v>0</v>
      </c>
      <c r="BL159" s="15" t="s">
        <v>196</v>
      </c>
      <c r="BM159" s="138" t="s">
        <v>222</v>
      </c>
    </row>
    <row r="160" spans="2:65" s="12" customFormat="1" ht="12">
      <c r="B160" s="154"/>
      <c r="D160" s="155" t="s">
        <v>223</v>
      </c>
      <c r="F160" s="156" t="s">
        <v>224</v>
      </c>
      <c r="H160" s="157">
        <v>252</v>
      </c>
      <c r="I160" s="158"/>
      <c r="L160" s="154"/>
      <c r="M160" s="159"/>
      <c r="T160" s="160"/>
      <c r="AT160" s="161" t="s">
        <v>223</v>
      </c>
      <c r="AU160" s="161" t="s">
        <v>86</v>
      </c>
      <c r="AV160" s="12" t="s">
        <v>86</v>
      </c>
      <c r="AW160" s="12" t="s">
        <v>4</v>
      </c>
      <c r="AX160" s="12" t="s">
        <v>84</v>
      </c>
      <c r="AY160" s="161" t="s">
        <v>122</v>
      </c>
    </row>
    <row r="161" spans="2:65" s="1" customFormat="1" ht="44.25" customHeight="1">
      <c r="B161" s="30"/>
      <c r="C161" s="127" t="s">
        <v>225</v>
      </c>
      <c r="D161" s="127" t="s">
        <v>125</v>
      </c>
      <c r="E161" s="128" t="s">
        <v>226</v>
      </c>
      <c r="F161" s="129" t="s">
        <v>227</v>
      </c>
      <c r="G161" s="130" t="s">
        <v>216</v>
      </c>
      <c r="H161" s="131">
        <v>210</v>
      </c>
      <c r="I161" s="132"/>
      <c r="J161" s="133">
        <f>ROUND(I161*H161,2)</f>
        <v>0</v>
      </c>
      <c r="K161" s="129" t="s">
        <v>217</v>
      </c>
      <c r="L161" s="30"/>
      <c r="M161" s="134" t="s">
        <v>1</v>
      </c>
      <c r="N161" s="135" t="s">
        <v>41</v>
      </c>
      <c r="P161" s="136">
        <f>O161*H161</f>
        <v>0</v>
      </c>
      <c r="Q161" s="136">
        <v>0</v>
      </c>
      <c r="R161" s="136">
        <f>Q161*H161</f>
        <v>0</v>
      </c>
      <c r="S161" s="136">
        <v>0</v>
      </c>
      <c r="T161" s="137">
        <f>S161*H161</f>
        <v>0</v>
      </c>
      <c r="AR161" s="138" t="s">
        <v>196</v>
      </c>
      <c r="AT161" s="138" t="s">
        <v>125</v>
      </c>
      <c r="AU161" s="138" t="s">
        <v>86</v>
      </c>
      <c r="AY161" s="15" t="s">
        <v>122</v>
      </c>
      <c r="BE161" s="139">
        <f>IF(N161="základní",J161,0)</f>
        <v>0</v>
      </c>
      <c r="BF161" s="139">
        <f>IF(N161="snížená",J161,0)</f>
        <v>0</v>
      </c>
      <c r="BG161" s="139">
        <f>IF(N161="zákl. přenesená",J161,0)</f>
        <v>0</v>
      </c>
      <c r="BH161" s="139">
        <f>IF(N161="sníž. přenesená",J161,0)</f>
        <v>0</v>
      </c>
      <c r="BI161" s="139">
        <f>IF(N161="nulová",J161,0)</f>
        <v>0</v>
      </c>
      <c r="BJ161" s="15" t="s">
        <v>84</v>
      </c>
      <c r="BK161" s="139">
        <f>ROUND(I161*H161,2)</f>
        <v>0</v>
      </c>
      <c r="BL161" s="15" t="s">
        <v>196</v>
      </c>
      <c r="BM161" s="138" t="s">
        <v>228</v>
      </c>
    </row>
    <row r="162" spans="2:65" s="1" customFormat="1" ht="11">
      <c r="B162" s="30"/>
      <c r="D162" s="150" t="s">
        <v>181</v>
      </c>
      <c r="F162" s="151" t="s">
        <v>229</v>
      </c>
      <c r="I162" s="152"/>
      <c r="L162" s="30"/>
      <c r="M162" s="153"/>
      <c r="T162" s="54"/>
      <c r="AT162" s="15" t="s">
        <v>181</v>
      </c>
      <c r="AU162" s="15" t="s">
        <v>86</v>
      </c>
    </row>
    <row r="163" spans="2:65" s="1" customFormat="1" ht="24.25" customHeight="1">
      <c r="B163" s="30"/>
      <c r="C163" s="140" t="s">
        <v>230</v>
      </c>
      <c r="D163" s="140" t="s">
        <v>131</v>
      </c>
      <c r="E163" s="141" t="s">
        <v>231</v>
      </c>
      <c r="F163" s="142" t="s">
        <v>232</v>
      </c>
      <c r="G163" s="143" t="s">
        <v>216</v>
      </c>
      <c r="H163" s="144">
        <v>241.5</v>
      </c>
      <c r="I163" s="145"/>
      <c r="J163" s="146">
        <f>ROUND(I163*H163,2)</f>
        <v>0</v>
      </c>
      <c r="K163" s="142" t="s">
        <v>1</v>
      </c>
      <c r="L163" s="147"/>
      <c r="M163" s="148" t="s">
        <v>1</v>
      </c>
      <c r="N163" s="149" t="s">
        <v>41</v>
      </c>
      <c r="P163" s="136">
        <f>O163*H163</f>
        <v>0</v>
      </c>
      <c r="Q163" s="136">
        <v>0</v>
      </c>
      <c r="R163" s="136">
        <f>Q163*H163</f>
        <v>0</v>
      </c>
      <c r="S163" s="136">
        <v>0</v>
      </c>
      <c r="T163" s="137">
        <f>S163*H163</f>
        <v>0</v>
      </c>
      <c r="AR163" s="138" t="s">
        <v>203</v>
      </c>
      <c r="AT163" s="138" t="s">
        <v>131</v>
      </c>
      <c r="AU163" s="138" t="s">
        <v>86</v>
      </c>
      <c r="AY163" s="15" t="s">
        <v>122</v>
      </c>
      <c r="BE163" s="139">
        <f>IF(N163="základní",J163,0)</f>
        <v>0</v>
      </c>
      <c r="BF163" s="139">
        <f>IF(N163="snížená",J163,0)</f>
        <v>0</v>
      </c>
      <c r="BG163" s="139">
        <f>IF(N163="zákl. přenesená",J163,0)</f>
        <v>0</v>
      </c>
      <c r="BH163" s="139">
        <f>IF(N163="sníž. přenesená",J163,0)</f>
        <v>0</v>
      </c>
      <c r="BI163" s="139">
        <f>IF(N163="nulová",J163,0)</f>
        <v>0</v>
      </c>
      <c r="BJ163" s="15" t="s">
        <v>84</v>
      </c>
      <c r="BK163" s="139">
        <f>ROUND(I163*H163,2)</f>
        <v>0</v>
      </c>
      <c r="BL163" s="15" t="s">
        <v>196</v>
      </c>
      <c r="BM163" s="138" t="s">
        <v>233</v>
      </c>
    </row>
    <row r="164" spans="2:65" s="12" customFormat="1" ht="12">
      <c r="B164" s="154"/>
      <c r="D164" s="155" t="s">
        <v>223</v>
      </c>
      <c r="F164" s="156" t="s">
        <v>234</v>
      </c>
      <c r="H164" s="157">
        <v>241.5</v>
      </c>
      <c r="I164" s="158"/>
      <c r="L164" s="154"/>
      <c r="M164" s="159"/>
      <c r="T164" s="160"/>
      <c r="AT164" s="161" t="s">
        <v>223</v>
      </c>
      <c r="AU164" s="161" t="s">
        <v>86</v>
      </c>
      <c r="AV164" s="12" t="s">
        <v>86</v>
      </c>
      <c r="AW164" s="12" t="s">
        <v>4</v>
      </c>
      <c r="AX164" s="12" t="s">
        <v>84</v>
      </c>
      <c r="AY164" s="161" t="s">
        <v>122</v>
      </c>
    </row>
    <row r="165" spans="2:65" s="1" customFormat="1" ht="16.5" customHeight="1">
      <c r="B165" s="30"/>
      <c r="C165" s="140" t="s">
        <v>235</v>
      </c>
      <c r="D165" s="140" t="s">
        <v>131</v>
      </c>
      <c r="E165" s="141" t="s">
        <v>236</v>
      </c>
      <c r="F165" s="142" t="s">
        <v>237</v>
      </c>
      <c r="G165" s="143" t="s">
        <v>178</v>
      </c>
      <c r="H165" s="144">
        <v>80</v>
      </c>
      <c r="I165" s="145"/>
      <c r="J165" s="146">
        <f>ROUND(I165*H165,2)</f>
        <v>0</v>
      </c>
      <c r="K165" s="142" t="s">
        <v>1</v>
      </c>
      <c r="L165" s="147"/>
      <c r="M165" s="148" t="s">
        <v>1</v>
      </c>
      <c r="N165" s="149" t="s">
        <v>41</v>
      </c>
      <c r="P165" s="136">
        <f>O165*H165</f>
        <v>0</v>
      </c>
      <c r="Q165" s="136">
        <v>0</v>
      </c>
      <c r="R165" s="136">
        <f>Q165*H165</f>
        <v>0</v>
      </c>
      <c r="S165" s="136">
        <v>0</v>
      </c>
      <c r="T165" s="137">
        <f>S165*H165</f>
        <v>0</v>
      </c>
      <c r="AR165" s="138" t="s">
        <v>203</v>
      </c>
      <c r="AT165" s="138" t="s">
        <v>131</v>
      </c>
      <c r="AU165" s="138" t="s">
        <v>86</v>
      </c>
      <c r="AY165" s="15" t="s">
        <v>122</v>
      </c>
      <c r="BE165" s="139">
        <f>IF(N165="základní",J165,0)</f>
        <v>0</v>
      </c>
      <c r="BF165" s="139">
        <f>IF(N165="snížená",J165,0)</f>
        <v>0</v>
      </c>
      <c r="BG165" s="139">
        <f>IF(N165="zákl. přenesená",J165,0)</f>
        <v>0</v>
      </c>
      <c r="BH165" s="139">
        <f>IF(N165="sníž. přenesená",J165,0)</f>
        <v>0</v>
      </c>
      <c r="BI165" s="139">
        <f>IF(N165="nulová",J165,0)</f>
        <v>0</v>
      </c>
      <c r="BJ165" s="15" t="s">
        <v>84</v>
      </c>
      <c r="BK165" s="139">
        <f>ROUND(I165*H165,2)</f>
        <v>0</v>
      </c>
      <c r="BL165" s="15" t="s">
        <v>196</v>
      </c>
      <c r="BM165" s="138" t="s">
        <v>238</v>
      </c>
    </row>
    <row r="166" spans="2:65" s="1" customFormat="1" ht="16.5" customHeight="1">
      <c r="B166" s="30"/>
      <c r="C166" s="140" t="s">
        <v>239</v>
      </c>
      <c r="D166" s="140" t="s">
        <v>131</v>
      </c>
      <c r="E166" s="141" t="s">
        <v>240</v>
      </c>
      <c r="F166" s="142" t="s">
        <v>241</v>
      </c>
      <c r="G166" s="143" t="s">
        <v>178</v>
      </c>
      <c r="H166" s="144">
        <v>10</v>
      </c>
      <c r="I166" s="145"/>
      <c r="J166" s="146">
        <f>ROUND(I166*H166,2)</f>
        <v>0</v>
      </c>
      <c r="K166" s="142" t="s">
        <v>1</v>
      </c>
      <c r="L166" s="147"/>
      <c r="M166" s="148" t="s">
        <v>1</v>
      </c>
      <c r="N166" s="149" t="s">
        <v>41</v>
      </c>
      <c r="P166" s="136">
        <f>O166*H166</f>
        <v>0</v>
      </c>
      <c r="Q166" s="136">
        <v>4.0000000000000003E-5</v>
      </c>
      <c r="R166" s="136">
        <f>Q166*H166</f>
        <v>4.0000000000000002E-4</v>
      </c>
      <c r="S166" s="136">
        <v>0</v>
      </c>
      <c r="T166" s="137">
        <f>S166*H166</f>
        <v>0</v>
      </c>
      <c r="AR166" s="138" t="s">
        <v>203</v>
      </c>
      <c r="AT166" s="138" t="s">
        <v>131</v>
      </c>
      <c r="AU166" s="138" t="s">
        <v>86</v>
      </c>
      <c r="AY166" s="15" t="s">
        <v>122</v>
      </c>
      <c r="BE166" s="139">
        <f>IF(N166="základní",J166,0)</f>
        <v>0</v>
      </c>
      <c r="BF166" s="139">
        <f>IF(N166="snížená",J166,0)</f>
        <v>0</v>
      </c>
      <c r="BG166" s="139">
        <f>IF(N166="zákl. přenesená",J166,0)</f>
        <v>0</v>
      </c>
      <c r="BH166" s="139">
        <f>IF(N166="sníž. přenesená",J166,0)</f>
        <v>0</v>
      </c>
      <c r="BI166" s="139">
        <f>IF(N166="nulová",J166,0)</f>
        <v>0</v>
      </c>
      <c r="BJ166" s="15" t="s">
        <v>84</v>
      </c>
      <c r="BK166" s="139">
        <f>ROUND(I166*H166,2)</f>
        <v>0</v>
      </c>
      <c r="BL166" s="15" t="s">
        <v>196</v>
      </c>
      <c r="BM166" s="138" t="s">
        <v>242</v>
      </c>
    </row>
    <row r="167" spans="2:65" s="1" customFormat="1" ht="16.5" customHeight="1">
      <c r="B167" s="30"/>
      <c r="C167" s="140" t="s">
        <v>243</v>
      </c>
      <c r="D167" s="140" t="s">
        <v>131</v>
      </c>
      <c r="E167" s="141" t="s">
        <v>244</v>
      </c>
      <c r="F167" s="142" t="s">
        <v>245</v>
      </c>
      <c r="G167" s="143" t="s">
        <v>178</v>
      </c>
      <c r="H167" s="144">
        <v>20</v>
      </c>
      <c r="I167" s="145"/>
      <c r="J167" s="146">
        <f>ROUND(I167*H167,2)</f>
        <v>0</v>
      </c>
      <c r="K167" s="142" t="s">
        <v>1</v>
      </c>
      <c r="L167" s="147"/>
      <c r="M167" s="148" t="s">
        <v>1</v>
      </c>
      <c r="N167" s="149" t="s">
        <v>41</v>
      </c>
      <c r="P167" s="136">
        <f>O167*H167</f>
        <v>0</v>
      </c>
      <c r="Q167" s="136">
        <v>5.0000000000000002E-5</v>
      </c>
      <c r="R167" s="136">
        <f>Q167*H167</f>
        <v>1E-3</v>
      </c>
      <c r="S167" s="136">
        <v>0</v>
      </c>
      <c r="T167" s="137">
        <f>S167*H167</f>
        <v>0</v>
      </c>
      <c r="AR167" s="138" t="s">
        <v>203</v>
      </c>
      <c r="AT167" s="138" t="s">
        <v>131</v>
      </c>
      <c r="AU167" s="138" t="s">
        <v>86</v>
      </c>
      <c r="AY167" s="15" t="s">
        <v>122</v>
      </c>
      <c r="BE167" s="139">
        <f>IF(N167="základní",J167,0)</f>
        <v>0</v>
      </c>
      <c r="BF167" s="139">
        <f>IF(N167="snížená",J167,0)</f>
        <v>0</v>
      </c>
      <c r="BG167" s="139">
        <f>IF(N167="zákl. přenesená",J167,0)</f>
        <v>0</v>
      </c>
      <c r="BH167" s="139">
        <f>IF(N167="sníž. přenesená",J167,0)</f>
        <v>0</v>
      </c>
      <c r="BI167" s="139">
        <f>IF(N167="nulová",J167,0)</f>
        <v>0</v>
      </c>
      <c r="BJ167" s="15" t="s">
        <v>84</v>
      </c>
      <c r="BK167" s="139">
        <f>ROUND(I167*H167,2)</f>
        <v>0</v>
      </c>
      <c r="BL167" s="15" t="s">
        <v>196</v>
      </c>
      <c r="BM167" s="138" t="s">
        <v>246</v>
      </c>
    </row>
    <row r="168" spans="2:65" s="1" customFormat="1" ht="44.25" customHeight="1">
      <c r="B168" s="30"/>
      <c r="C168" s="127" t="s">
        <v>247</v>
      </c>
      <c r="D168" s="127" t="s">
        <v>125</v>
      </c>
      <c r="E168" s="128" t="s">
        <v>248</v>
      </c>
      <c r="F168" s="129" t="s">
        <v>249</v>
      </c>
      <c r="G168" s="130" t="s">
        <v>216</v>
      </c>
      <c r="H168" s="131">
        <v>150</v>
      </c>
      <c r="I168" s="132"/>
      <c r="J168" s="133">
        <f>ROUND(I168*H168,2)</f>
        <v>0</v>
      </c>
      <c r="K168" s="129" t="s">
        <v>217</v>
      </c>
      <c r="L168" s="30"/>
      <c r="M168" s="134" t="s">
        <v>1</v>
      </c>
      <c r="N168" s="135" t="s">
        <v>41</v>
      </c>
      <c r="P168" s="136">
        <f>O168*H168</f>
        <v>0</v>
      </c>
      <c r="Q168" s="136">
        <v>0</v>
      </c>
      <c r="R168" s="136">
        <f>Q168*H168</f>
        <v>0</v>
      </c>
      <c r="S168" s="136">
        <v>0</v>
      </c>
      <c r="T168" s="137">
        <f>S168*H168</f>
        <v>0</v>
      </c>
      <c r="AR168" s="138" t="s">
        <v>196</v>
      </c>
      <c r="AT168" s="138" t="s">
        <v>125</v>
      </c>
      <c r="AU168" s="138" t="s">
        <v>86</v>
      </c>
      <c r="AY168" s="15" t="s">
        <v>122</v>
      </c>
      <c r="BE168" s="139">
        <f>IF(N168="základní",J168,0)</f>
        <v>0</v>
      </c>
      <c r="BF168" s="139">
        <f>IF(N168="snížená",J168,0)</f>
        <v>0</v>
      </c>
      <c r="BG168" s="139">
        <f>IF(N168="zákl. přenesená",J168,0)</f>
        <v>0</v>
      </c>
      <c r="BH168" s="139">
        <f>IF(N168="sníž. přenesená",J168,0)</f>
        <v>0</v>
      </c>
      <c r="BI168" s="139">
        <f>IF(N168="nulová",J168,0)</f>
        <v>0</v>
      </c>
      <c r="BJ168" s="15" t="s">
        <v>84</v>
      </c>
      <c r="BK168" s="139">
        <f>ROUND(I168*H168,2)</f>
        <v>0</v>
      </c>
      <c r="BL168" s="15" t="s">
        <v>196</v>
      </c>
      <c r="BM168" s="138" t="s">
        <v>250</v>
      </c>
    </row>
    <row r="169" spans="2:65" s="1" customFormat="1" ht="11">
      <c r="B169" s="30"/>
      <c r="D169" s="150" t="s">
        <v>181</v>
      </c>
      <c r="F169" s="151" t="s">
        <v>251</v>
      </c>
      <c r="I169" s="152"/>
      <c r="L169" s="30"/>
      <c r="M169" s="153"/>
      <c r="T169" s="54"/>
      <c r="AT169" s="15" t="s">
        <v>181</v>
      </c>
      <c r="AU169" s="15" t="s">
        <v>86</v>
      </c>
    </row>
    <row r="170" spans="2:65" s="1" customFormat="1" ht="24.25" customHeight="1">
      <c r="B170" s="30"/>
      <c r="C170" s="140" t="s">
        <v>252</v>
      </c>
      <c r="D170" s="140" t="s">
        <v>131</v>
      </c>
      <c r="E170" s="141" t="s">
        <v>253</v>
      </c>
      <c r="F170" s="142" t="s">
        <v>254</v>
      </c>
      <c r="G170" s="143" t="s">
        <v>216</v>
      </c>
      <c r="H170" s="144">
        <v>150</v>
      </c>
      <c r="I170" s="145"/>
      <c r="J170" s="146">
        <f>ROUND(I170*H170,2)</f>
        <v>0</v>
      </c>
      <c r="K170" s="142" t="s">
        <v>1</v>
      </c>
      <c r="L170" s="147"/>
      <c r="M170" s="148" t="s">
        <v>1</v>
      </c>
      <c r="N170" s="149" t="s">
        <v>41</v>
      </c>
      <c r="P170" s="136">
        <f>O170*H170</f>
        <v>0</v>
      </c>
      <c r="Q170" s="136">
        <v>0</v>
      </c>
      <c r="R170" s="136">
        <f>Q170*H170</f>
        <v>0</v>
      </c>
      <c r="S170" s="136">
        <v>0</v>
      </c>
      <c r="T170" s="137">
        <f>S170*H170</f>
        <v>0</v>
      </c>
      <c r="AR170" s="138" t="s">
        <v>203</v>
      </c>
      <c r="AT170" s="138" t="s">
        <v>131</v>
      </c>
      <c r="AU170" s="138" t="s">
        <v>86</v>
      </c>
      <c r="AY170" s="15" t="s">
        <v>122</v>
      </c>
      <c r="BE170" s="139">
        <f>IF(N170="základní",J170,0)</f>
        <v>0</v>
      </c>
      <c r="BF170" s="139">
        <f>IF(N170="snížená",J170,0)</f>
        <v>0</v>
      </c>
      <c r="BG170" s="139">
        <f>IF(N170="zákl. přenesená",J170,0)</f>
        <v>0</v>
      </c>
      <c r="BH170" s="139">
        <f>IF(N170="sníž. přenesená",J170,0)</f>
        <v>0</v>
      </c>
      <c r="BI170" s="139">
        <f>IF(N170="nulová",J170,0)</f>
        <v>0</v>
      </c>
      <c r="BJ170" s="15" t="s">
        <v>84</v>
      </c>
      <c r="BK170" s="139">
        <f>ROUND(I170*H170,2)</f>
        <v>0</v>
      </c>
      <c r="BL170" s="15" t="s">
        <v>196</v>
      </c>
      <c r="BM170" s="138" t="s">
        <v>255</v>
      </c>
    </row>
    <row r="171" spans="2:65" s="1" customFormat="1" ht="44.25" customHeight="1">
      <c r="B171" s="30"/>
      <c r="C171" s="127" t="s">
        <v>256</v>
      </c>
      <c r="D171" s="127" t="s">
        <v>125</v>
      </c>
      <c r="E171" s="128" t="s">
        <v>257</v>
      </c>
      <c r="F171" s="129" t="s">
        <v>258</v>
      </c>
      <c r="G171" s="130" t="s">
        <v>216</v>
      </c>
      <c r="H171" s="131">
        <v>360</v>
      </c>
      <c r="I171" s="132"/>
      <c r="J171" s="133">
        <f>ROUND(I171*H171,2)</f>
        <v>0</v>
      </c>
      <c r="K171" s="129" t="s">
        <v>217</v>
      </c>
      <c r="L171" s="30"/>
      <c r="M171" s="134" t="s">
        <v>1</v>
      </c>
      <c r="N171" s="135" t="s">
        <v>41</v>
      </c>
      <c r="P171" s="136">
        <f>O171*H171</f>
        <v>0</v>
      </c>
      <c r="Q171" s="136">
        <v>0</v>
      </c>
      <c r="R171" s="136">
        <f>Q171*H171</f>
        <v>0</v>
      </c>
      <c r="S171" s="136">
        <v>0</v>
      </c>
      <c r="T171" s="137">
        <f>S171*H171</f>
        <v>0</v>
      </c>
      <c r="AR171" s="138" t="s">
        <v>196</v>
      </c>
      <c r="AT171" s="138" t="s">
        <v>125</v>
      </c>
      <c r="AU171" s="138" t="s">
        <v>86</v>
      </c>
      <c r="AY171" s="15" t="s">
        <v>122</v>
      </c>
      <c r="BE171" s="139">
        <f>IF(N171="základní",J171,0)</f>
        <v>0</v>
      </c>
      <c r="BF171" s="139">
        <f>IF(N171="snížená",J171,0)</f>
        <v>0</v>
      </c>
      <c r="BG171" s="139">
        <f>IF(N171="zákl. přenesená",J171,0)</f>
        <v>0</v>
      </c>
      <c r="BH171" s="139">
        <f>IF(N171="sníž. přenesená",J171,0)</f>
        <v>0</v>
      </c>
      <c r="BI171" s="139">
        <f>IF(N171="nulová",J171,0)</f>
        <v>0</v>
      </c>
      <c r="BJ171" s="15" t="s">
        <v>84</v>
      </c>
      <c r="BK171" s="139">
        <f>ROUND(I171*H171,2)</f>
        <v>0</v>
      </c>
      <c r="BL171" s="15" t="s">
        <v>196</v>
      </c>
      <c r="BM171" s="138" t="s">
        <v>259</v>
      </c>
    </row>
    <row r="172" spans="2:65" s="1" customFormat="1" ht="11">
      <c r="B172" s="30"/>
      <c r="D172" s="150" t="s">
        <v>181</v>
      </c>
      <c r="F172" s="151" t="s">
        <v>260</v>
      </c>
      <c r="I172" s="152"/>
      <c r="L172" s="30"/>
      <c r="M172" s="153"/>
      <c r="T172" s="54"/>
      <c r="AT172" s="15" t="s">
        <v>181</v>
      </c>
      <c r="AU172" s="15" t="s">
        <v>86</v>
      </c>
    </row>
    <row r="173" spans="2:65" s="1" customFormat="1" ht="16.5" customHeight="1">
      <c r="B173" s="30"/>
      <c r="C173" s="140" t="s">
        <v>261</v>
      </c>
      <c r="D173" s="140" t="s">
        <v>131</v>
      </c>
      <c r="E173" s="141" t="s">
        <v>262</v>
      </c>
      <c r="F173" s="142" t="s">
        <v>263</v>
      </c>
      <c r="G173" s="143" t="s">
        <v>216</v>
      </c>
      <c r="H173" s="144">
        <v>360</v>
      </c>
      <c r="I173" s="145"/>
      <c r="J173" s="146">
        <f>ROUND(I173*H173,2)</f>
        <v>0</v>
      </c>
      <c r="K173" s="142" t="s">
        <v>1</v>
      </c>
      <c r="L173" s="147"/>
      <c r="M173" s="148" t="s">
        <v>1</v>
      </c>
      <c r="N173" s="149" t="s">
        <v>41</v>
      </c>
      <c r="P173" s="136">
        <f>O173*H173</f>
        <v>0</v>
      </c>
      <c r="Q173" s="136">
        <v>0</v>
      </c>
      <c r="R173" s="136">
        <f>Q173*H173</f>
        <v>0</v>
      </c>
      <c r="S173" s="136">
        <v>0</v>
      </c>
      <c r="T173" s="137">
        <f>S173*H173</f>
        <v>0</v>
      </c>
      <c r="AR173" s="138" t="s">
        <v>203</v>
      </c>
      <c r="AT173" s="138" t="s">
        <v>131</v>
      </c>
      <c r="AU173" s="138" t="s">
        <v>86</v>
      </c>
      <c r="AY173" s="15" t="s">
        <v>122</v>
      </c>
      <c r="BE173" s="139">
        <f>IF(N173="základní",J173,0)</f>
        <v>0</v>
      </c>
      <c r="BF173" s="139">
        <f>IF(N173="snížená",J173,0)</f>
        <v>0</v>
      </c>
      <c r="BG173" s="139">
        <f>IF(N173="zákl. přenesená",J173,0)</f>
        <v>0</v>
      </c>
      <c r="BH173" s="139">
        <f>IF(N173="sníž. přenesená",J173,0)</f>
        <v>0</v>
      </c>
      <c r="BI173" s="139">
        <f>IF(N173="nulová",J173,0)</f>
        <v>0</v>
      </c>
      <c r="BJ173" s="15" t="s">
        <v>84</v>
      </c>
      <c r="BK173" s="139">
        <f>ROUND(I173*H173,2)</f>
        <v>0</v>
      </c>
      <c r="BL173" s="15" t="s">
        <v>196</v>
      </c>
      <c r="BM173" s="138" t="s">
        <v>264</v>
      </c>
    </row>
    <row r="174" spans="2:65" s="1" customFormat="1" ht="44.25" customHeight="1">
      <c r="B174" s="30"/>
      <c r="C174" s="127" t="s">
        <v>265</v>
      </c>
      <c r="D174" s="127" t="s">
        <v>125</v>
      </c>
      <c r="E174" s="128" t="s">
        <v>266</v>
      </c>
      <c r="F174" s="129" t="s">
        <v>267</v>
      </c>
      <c r="G174" s="130" t="s">
        <v>178</v>
      </c>
      <c r="H174" s="131">
        <v>122</v>
      </c>
      <c r="I174" s="132"/>
      <c r="J174" s="133">
        <f>ROUND(I174*H174,2)</f>
        <v>0</v>
      </c>
      <c r="K174" s="129" t="s">
        <v>217</v>
      </c>
      <c r="L174" s="30"/>
      <c r="M174" s="134" t="s">
        <v>1</v>
      </c>
      <c r="N174" s="135" t="s">
        <v>41</v>
      </c>
      <c r="P174" s="136">
        <f>O174*H174</f>
        <v>0</v>
      </c>
      <c r="Q174" s="136">
        <v>0</v>
      </c>
      <c r="R174" s="136">
        <f>Q174*H174</f>
        <v>0</v>
      </c>
      <c r="S174" s="136">
        <v>0</v>
      </c>
      <c r="T174" s="137">
        <f>S174*H174</f>
        <v>0</v>
      </c>
      <c r="AR174" s="138" t="s">
        <v>196</v>
      </c>
      <c r="AT174" s="138" t="s">
        <v>125</v>
      </c>
      <c r="AU174" s="138" t="s">
        <v>86</v>
      </c>
      <c r="AY174" s="15" t="s">
        <v>122</v>
      </c>
      <c r="BE174" s="139">
        <f>IF(N174="základní",J174,0)</f>
        <v>0</v>
      </c>
      <c r="BF174" s="139">
        <f>IF(N174="snížená",J174,0)</f>
        <v>0</v>
      </c>
      <c r="BG174" s="139">
        <f>IF(N174="zákl. přenesená",J174,0)</f>
        <v>0</v>
      </c>
      <c r="BH174" s="139">
        <f>IF(N174="sníž. přenesená",J174,0)</f>
        <v>0</v>
      </c>
      <c r="BI174" s="139">
        <f>IF(N174="nulová",J174,0)</f>
        <v>0</v>
      </c>
      <c r="BJ174" s="15" t="s">
        <v>84</v>
      </c>
      <c r="BK174" s="139">
        <f>ROUND(I174*H174,2)</f>
        <v>0</v>
      </c>
      <c r="BL174" s="15" t="s">
        <v>196</v>
      </c>
      <c r="BM174" s="138" t="s">
        <v>268</v>
      </c>
    </row>
    <row r="175" spans="2:65" s="1" customFormat="1" ht="11">
      <c r="B175" s="30"/>
      <c r="D175" s="150" t="s">
        <v>181</v>
      </c>
      <c r="F175" s="151" t="s">
        <v>269</v>
      </c>
      <c r="I175" s="152"/>
      <c r="L175" s="30"/>
      <c r="M175" s="153"/>
      <c r="T175" s="54"/>
      <c r="AT175" s="15" t="s">
        <v>181</v>
      </c>
      <c r="AU175" s="15" t="s">
        <v>86</v>
      </c>
    </row>
    <row r="176" spans="2:65" s="1" customFormat="1" ht="24.25" customHeight="1">
      <c r="B176" s="30"/>
      <c r="C176" s="140" t="s">
        <v>203</v>
      </c>
      <c r="D176" s="140" t="s">
        <v>131</v>
      </c>
      <c r="E176" s="141" t="s">
        <v>270</v>
      </c>
      <c r="F176" s="142" t="s">
        <v>271</v>
      </c>
      <c r="G176" s="143" t="s">
        <v>178</v>
      </c>
      <c r="H176" s="144">
        <v>122</v>
      </c>
      <c r="I176" s="145"/>
      <c r="J176" s="146">
        <f>ROUND(I176*H176,2)</f>
        <v>0</v>
      </c>
      <c r="K176" s="142" t="s">
        <v>217</v>
      </c>
      <c r="L176" s="147"/>
      <c r="M176" s="148" t="s">
        <v>1</v>
      </c>
      <c r="N176" s="149" t="s">
        <v>41</v>
      </c>
      <c r="P176" s="136">
        <f>O176*H176</f>
        <v>0</v>
      </c>
      <c r="Q176" s="136">
        <v>5.0000000000000002E-5</v>
      </c>
      <c r="R176" s="136">
        <f>Q176*H176</f>
        <v>6.1000000000000004E-3</v>
      </c>
      <c r="S176" s="136">
        <v>0</v>
      </c>
      <c r="T176" s="137">
        <f>S176*H176</f>
        <v>0</v>
      </c>
      <c r="AR176" s="138" t="s">
        <v>203</v>
      </c>
      <c r="AT176" s="138" t="s">
        <v>131</v>
      </c>
      <c r="AU176" s="138" t="s">
        <v>86</v>
      </c>
      <c r="AY176" s="15" t="s">
        <v>122</v>
      </c>
      <c r="BE176" s="139">
        <f>IF(N176="základní",J176,0)</f>
        <v>0</v>
      </c>
      <c r="BF176" s="139">
        <f>IF(N176="snížená",J176,0)</f>
        <v>0</v>
      </c>
      <c r="BG176" s="139">
        <f>IF(N176="zákl. přenesená",J176,0)</f>
        <v>0</v>
      </c>
      <c r="BH176" s="139">
        <f>IF(N176="sníž. přenesená",J176,0)</f>
        <v>0</v>
      </c>
      <c r="BI176" s="139">
        <f>IF(N176="nulová",J176,0)</f>
        <v>0</v>
      </c>
      <c r="BJ176" s="15" t="s">
        <v>84</v>
      </c>
      <c r="BK176" s="139">
        <f>ROUND(I176*H176,2)</f>
        <v>0</v>
      </c>
      <c r="BL176" s="15" t="s">
        <v>196</v>
      </c>
      <c r="BM176" s="138" t="s">
        <v>272</v>
      </c>
    </row>
    <row r="177" spans="2:65" s="1" customFormat="1" ht="44.25" customHeight="1">
      <c r="B177" s="30"/>
      <c r="C177" s="127" t="s">
        <v>273</v>
      </c>
      <c r="D177" s="127" t="s">
        <v>125</v>
      </c>
      <c r="E177" s="128" t="s">
        <v>274</v>
      </c>
      <c r="F177" s="129" t="s">
        <v>275</v>
      </c>
      <c r="G177" s="130" t="s">
        <v>178</v>
      </c>
      <c r="H177" s="131">
        <v>11</v>
      </c>
      <c r="I177" s="132"/>
      <c r="J177" s="133">
        <f>ROUND(I177*H177,2)</f>
        <v>0</v>
      </c>
      <c r="K177" s="129" t="s">
        <v>217</v>
      </c>
      <c r="L177" s="30"/>
      <c r="M177" s="134" t="s">
        <v>1</v>
      </c>
      <c r="N177" s="135" t="s">
        <v>41</v>
      </c>
      <c r="P177" s="136">
        <f>O177*H177</f>
        <v>0</v>
      </c>
      <c r="Q177" s="136">
        <v>0</v>
      </c>
      <c r="R177" s="136">
        <f>Q177*H177</f>
        <v>0</v>
      </c>
      <c r="S177" s="136">
        <v>0</v>
      </c>
      <c r="T177" s="137">
        <f>S177*H177</f>
        <v>0</v>
      </c>
      <c r="AR177" s="138" t="s">
        <v>196</v>
      </c>
      <c r="AT177" s="138" t="s">
        <v>125</v>
      </c>
      <c r="AU177" s="138" t="s">
        <v>86</v>
      </c>
      <c r="AY177" s="15" t="s">
        <v>122</v>
      </c>
      <c r="BE177" s="139">
        <f>IF(N177="základní",J177,0)</f>
        <v>0</v>
      </c>
      <c r="BF177" s="139">
        <f>IF(N177="snížená",J177,0)</f>
        <v>0</v>
      </c>
      <c r="BG177" s="139">
        <f>IF(N177="zákl. přenesená",J177,0)</f>
        <v>0</v>
      </c>
      <c r="BH177" s="139">
        <f>IF(N177="sníž. přenesená",J177,0)</f>
        <v>0</v>
      </c>
      <c r="BI177" s="139">
        <f>IF(N177="nulová",J177,0)</f>
        <v>0</v>
      </c>
      <c r="BJ177" s="15" t="s">
        <v>84</v>
      </c>
      <c r="BK177" s="139">
        <f>ROUND(I177*H177,2)</f>
        <v>0</v>
      </c>
      <c r="BL177" s="15" t="s">
        <v>196</v>
      </c>
      <c r="BM177" s="138" t="s">
        <v>276</v>
      </c>
    </row>
    <row r="178" spans="2:65" s="1" customFormat="1" ht="11">
      <c r="B178" s="30"/>
      <c r="D178" s="150" t="s">
        <v>181</v>
      </c>
      <c r="F178" s="151" t="s">
        <v>277</v>
      </c>
      <c r="I178" s="152"/>
      <c r="L178" s="30"/>
      <c r="M178" s="153"/>
      <c r="T178" s="54"/>
      <c r="AT178" s="15" t="s">
        <v>181</v>
      </c>
      <c r="AU178" s="15" t="s">
        <v>86</v>
      </c>
    </row>
    <row r="179" spans="2:65" s="1" customFormat="1" ht="24.25" customHeight="1">
      <c r="B179" s="30"/>
      <c r="C179" s="140" t="s">
        <v>278</v>
      </c>
      <c r="D179" s="140" t="s">
        <v>131</v>
      </c>
      <c r="E179" s="141" t="s">
        <v>279</v>
      </c>
      <c r="F179" s="142" t="s">
        <v>280</v>
      </c>
      <c r="G179" s="143" t="s">
        <v>178</v>
      </c>
      <c r="H179" s="144">
        <v>11</v>
      </c>
      <c r="I179" s="145"/>
      <c r="J179" s="146">
        <f>ROUND(I179*H179,2)</f>
        <v>0</v>
      </c>
      <c r="K179" s="142" t="s">
        <v>217</v>
      </c>
      <c r="L179" s="147"/>
      <c r="M179" s="148" t="s">
        <v>1</v>
      </c>
      <c r="N179" s="149" t="s">
        <v>41</v>
      </c>
      <c r="P179" s="136">
        <f>O179*H179</f>
        <v>0</v>
      </c>
      <c r="Q179" s="136">
        <v>5.0000000000000002E-5</v>
      </c>
      <c r="R179" s="136">
        <f>Q179*H179</f>
        <v>5.5000000000000003E-4</v>
      </c>
      <c r="S179" s="136">
        <v>0</v>
      </c>
      <c r="T179" s="137">
        <f>S179*H179</f>
        <v>0</v>
      </c>
      <c r="AR179" s="138" t="s">
        <v>203</v>
      </c>
      <c r="AT179" s="138" t="s">
        <v>131</v>
      </c>
      <c r="AU179" s="138" t="s">
        <v>86</v>
      </c>
      <c r="AY179" s="15" t="s">
        <v>122</v>
      </c>
      <c r="BE179" s="139">
        <f>IF(N179="základní",J179,0)</f>
        <v>0</v>
      </c>
      <c r="BF179" s="139">
        <f>IF(N179="snížená",J179,0)</f>
        <v>0</v>
      </c>
      <c r="BG179" s="139">
        <f>IF(N179="zákl. přenesená",J179,0)</f>
        <v>0</v>
      </c>
      <c r="BH179" s="139">
        <f>IF(N179="sníž. přenesená",J179,0)</f>
        <v>0</v>
      </c>
      <c r="BI179" s="139">
        <f>IF(N179="nulová",J179,0)</f>
        <v>0</v>
      </c>
      <c r="BJ179" s="15" t="s">
        <v>84</v>
      </c>
      <c r="BK179" s="139">
        <f>ROUND(I179*H179,2)</f>
        <v>0</v>
      </c>
      <c r="BL179" s="15" t="s">
        <v>196</v>
      </c>
      <c r="BM179" s="138" t="s">
        <v>281</v>
      </c>
    </row>
    <row r="180" spans="2:65" s="1" customFormat="1" ht="49" customHeight="1">
      <c r="B180" s="30"/>
      <c r="C180" s="127" t="s">
        <v>282</v>
      </c>
      <c r="D180" s="127" t="s">
        <v>125</v>
      </c>
      <c r="E180" s="128" t="s">
        <v>283</v>
      </c>
      <c r="F180" s="129" t="s">
        <v>284</v>
      </c>
      <c r="G180" s="130" t="s">
        <v>178</v>
      </c>
      <c r="H180" s="131">
        <v>150</v>
      </c>
      <c r="I180" s="132"/>
      <c r="J180" s="133">
        <f>ROUND(I180*H180,2)</f>
        <v>0</v>
      </c>
      <c r="K180" s="129" t="s">
        <v>217</v>
      </c>
      <c r="L180" s="30"/>
      <c r="M180" s="134" t="s">
        <v>1</v>
      </c>
      <c r="N180" s="135" t="s">
        <v>41</v>
      </c>
      <c r="P180" s="136">
        <f>O180*H180</f>
        <v>0</v>
      </c>
      <c r="Q180" s="136">
        <v>0</v>
      </c>
      <c r="R180" s="136">
        <f>Q180*H180</f>
        <v>0</v>
      </c>
      <c r="S180" s="136">
        <v>0</v>
      </c>
      <c r="T180" s="137">
        <f>S180*H180</f>
        <v>0</v>
      </c>
      <c r="AR180" s="138" t="s">
        <v>196</v>
      </c>
      <c r="AT180" s="138" t="s">
        <v>125</v>
      </c>
      <c r="AU180" s="138" t="s">
        <v>86</v>
      </c>
      <c r="AY180" s="15" t="s">
        <v>122</v>
      </c>
      <c r="BE180" s="139">
        <f>IF(N180="základní",J180,0)</f>
        <v>0</v>
      </c>
      <c r="BF180" s="139">
        <f>IF(N180="snížená",J180,0)</f>
        <v>0</v>
      </c>
      <c r="BG180" s="139">
        <f>IF(N180="zákl. přenesená",J180,0)</f>
        <v>0</v>
      </c>
      <c r="BH180" s="139">
        <f>IF(N180="sníž. přenesená",J180,0)</f>
        <v>0</v>
      </c>
      <c r="BI180" s="139">
        <f>IF(N180="nulová",J180,0)</f>
        <v>0</v>
      </c>
      <c r="BJ180" s="15" t="s">
        <v>84</v>
      </c>
      <c r="BK180" s="139">
        <f>ROUND(I180*H180,2)</f>
        <v>0</v>
      </c>
      <c r="BL180" s="15" t="s">
        <v>196</v>
      </c>
      <c r="BM180" s="138" t="s">
        <v>285</v>
      </c>
    </row>
    <row r="181" spans="2:65" s="1" customFormat="1" ht="11">
      <c r="B181" s="30"/>
      <c r="D181" s="150" t="s">
        <v>181</v>
      </c>
      <c r="F181" s="151" t="s">
        <v>286</v>
      </c>
      <c r="I181" s="152"/>
      <c r="L181" s="30"/>
      <c r="M181" s="153"/>
      <c r="T181" s="54"/>
      <c r="AT181" s="15" t="s">
        <v>181</v>
      </c>
      <c r="AU181" s="15" t="s">
        <v>86</v>
      </c>
    </row>
    <row r="182" spans="2:65" s="1" customFormat="1" ht="24.25" customHeight="1">
      <c r="B182" s="30"/>
      <c r="C182" s="140" t="s">
        <v>287</v>
      </c>
      <c r="D182" s="140" t="s">
        <v>131</v>
      </c>
      <c r="E182" s="141" t="s">
        <v>288</v>
      </c>
      <c r="F182" s="142" t="s">
        <v>289</v>
      </c>
      <c r="G182" s="143" t="s">
        <v>178</v>
      </c>
      <c r="H182" s="144">
        <v>150</v>
      </c>
      <c r="I182" s="145"/>
      <c r="J182" s="146">
        <f>ROUND(I182*H182,2)</f>
        <v>0</v>
      </c>
      <c r="K182" s="142" t="s">
        <v>217</v>
      </c>
      <c r="L182" s="147"/>
      <c r="M182" s="148" t="s">
        <v>1</v>
      </c>
      <c r="N182" s="149" t="s">
        <v>41</v>
      </c>
      <c r="P182" s="136">
        <f>O182*H182</f>
        <v>0</v>
      </c>
      <c r="Q182" s="136">
        <v>9.0000000000000006E-5</v>
      </c>
      <c r="R182" s="136">
        <f>Q182*H182</f>
        <v>1.3500000000000002E-2</v>
      </c>
      <c r="S182" s="136">
        <v>0</v>
      </c>
      <c r="T182" s="137">
        <f>S182*H182</f>
        <v>0</v>
      </c>
      <c r="AR182" s="138" t="s">
        <v>203</v>
      </c>
      <c r="AT182" s="138" t="s">
        <v>131</v>
      </c>
      <c r="AU182" s="138" t="s">
        <v>86</v>
      </c>
      <c r="AY182" s="15" t="s">
        <v>122</v>
      </c>
      <c r="BE182" s="139">
        <f>IF(N182="základní",J182,0)</f>
        <v>0</v>
      </c>
      <c r="BF182" s="139">
        <f>IF(N182="snížená",J182,0)</f>
        <v>0</v>
      </c>
      <c r="BG182" s="139">
        <f>IF(N182="zákl. přenesená",J182,0)</f>
        <v>0</v>
      </c>
      <c r="BH182" s="139">
        <f>IF(N182="sníž. přenesená",J182,0)</f>
        <v>0</v>
      </c>
      <c r="BI182" s="139">
        <f>IF(N182="nulová",J182,0)</f>
        <v>0</v>
      </c>
      <c r="BJ182" s="15" t="s">
        <v>84</v>
      </c>
      <c r="BK182" s="139">
        <f>ROUND(I182*H182,2)</f>
        <v>0</v>
      </c>
      <c r="BL182" s="15" t="s">
        <v>196</v>
      </c>
      <c r="BM182" s="138" t="s">
        <v>290</v>
      </c>
    </row>
    <row r="183" spans="2:65" s="1" customFormat="1" ht="44.25" customHeight="1">
      <c r="B183" s="30"/>
      <c r="C183" s="127" t="s">
        <v>291</v>
      </c>
      <c r="D183" s="127" t="s">
        <v>125</v>
      </c>
      <c r="E183" s="128" t="s">
        <v>292</v>
      </c>
      <c r="F183" s="129" t="s">
        <v>293</v>
      </c>
      <c r="G183" s="130" t="s">
        <v>216</v>
      </c>
      <c r="H183" s="131">
        <v>240</v>
      </c>
      <c r="I183" s="132"/>
      <c r="J183" s="133">
        <f>ROUND(I183*H183,2)</f>
        <v>0</v>
      </c>
      <c r="K183" s="129" t="s">
        <v>217</v>
      </c>
      <c r="L183" s="30"/>
      <c r="M183" s="134" t="s">
        <v>1</v>
      </c>
      <c r="N183" s="135" t="s">
        <v>41</v>
      </c>
      <c r="P183" s="136">
        <f>O183*H183</f>
        <v>0</v>
      </c>
      <c r="Q183" s="136">
        <v>0</v>
      </c>
      <c r="R183" s="136">
        <f>Q183*H183</f>
        <v>0</v>
      </c>
      <c r="S183" s="136">
        <v>0</v>
      </c>
      <c r="T183" s="137">
        <f>S183*H183</f>
        <v>0</v>
      </c>
      <c r="AR183" s="138" t="s">
        <v>196</v>
      </c>
      <c r="AT183" s="138" t="s">
        <v>125</v>
      </c>
      <c r="AU183" s="138" t="s">
        <v>86</v>
      </c>
      <c r="AY183" s="15" t="s">
        <v>122</v>
      </c>
      <c r="BE183" s="139">
        <f>IF(N183="základní",J183,0)</f>
        <v>0</v>
      </c>
      <c r="BF183" s="139">
        <f>IF(N183="snížená",J183,0)</f>
        <v>0</v>
      </c>
      <c r="BG183" s="139">
        <f>IF(N183="zákl. přenesená",J183,0)</f>
        <v>0</v>
      </c>
      <c r="BH183" s="139">
        <f>IF(N183="sníž. přenesená",J183,0)</f>
        <v>0</v>
      </c>
      <c r="BI183" s="139">
        <f>IF(N183="nulová",J183,0)</f>
        <v>0</v>
      </c>
      <c r="BJ183" s="15" t="s">
        <v>84</v>
      </c>
      <c r="BK183" s="139">
        <f>ROUND(I183*H183,2)</f>
        <v>0</v>
      </c>
      <c r="BL183" s="15" t="s">
        <v>196</v>
      </c>
      <c r="BM183" s="138" t="s">
        <v>294</v>
      </c>
    </row>
    <row r="184" spans="2:65" s="1" customFormat="1" ht="11">
      <c r="B184" s="30"/>
      <c r="D184" s="150" t="s">
        <v>181</v>
      </c>
      <c r="F184" s="151" t="s">
        <v>295</v>
      </c>
      <c r="I184" s="152"/>
      <c r="L184" s="30"/>
      <c r="M184" s="153"/>
      <c r="T184" s="54"/>
      <c r="AT184" s="15" t="s">
        <v>181</v>
      </c>
      <c r="AU184" s="15" t="s">
        <v>86</v>
      </c>
    </row>
    <row r="185" spans="2:65" s="1" customFormat="1" ht="24.25" customHeight="1">
      <c r="B185" s="30"/>
      <c r="C185" s="140" t="s">
        <v>296</v>
      </c>
      <c r="D185" s="140" t="s">
        <v>131</v>
      </c>
      <c r="E185" s="141" t="s">
        <v>297</v>
      </c>
      <c r="F185" s="142" t="s">
        <v>298</v>
      </c>
      <c r="G185" s="143" t="s">
        <v>216</v>
      </c>
      <c r="H185" s="144">
        <v>276</v>
      </c>
      <c r="I185" s="145"/>
      <c r="J185" s="146">
        <f>ROUND(I185*H185,2)</f>
        <v>0</v>
      </c>
      <c r="K185" s="142" t="s">
        <v>217</v>
      </c>
      <c r="L185" s="147"/>
      <c r="M185" s="148" t="s">
        <v>1</v>
      </c>
      <c r="N185" s="149" t="s">
        <v>41</v>
      </c>
      <c r="P185" s="136">
        <f>O185*H185</f>
        <v>0</v>
      </c>
      <c r="Q185" s="136">
        <v>1.1E-4</v>
      </c>
      <c r="R185" s="136">
        <f>Q185*H185</f>
        <v>3.0360000000000002E-2</v>
      </c>
      <c r="S185" s="136">
        <v>0</v>
      </c>
      <c r="T185" s="137">
        <f>S185*H185</f>
        <v>0</v>
      </c>
      <c r="AR185" s="138" t="s">
        <v>203</v>
      </c>
      <c r="AT185" s="138" t="s">
        <v>131</v>
      </c>
      <c r="AU185" s="138" t="s">
        <v>86</v>
      </c>
      <c r="AY185" s="15" t="s">
        <v>122</v>
      </c>
      <c r="BE185" s="139">
        <f>IF(N185="základní",J185,0)</f>
        <v>0</v>
      </c>
      <c r="BF185" s="139">
        <f>IF(N185="snížená",J185,0)</f>
        <v>0</v>
      </c>
      <c r="BG185" s="139">
        <f>IF(N185="zákl. přenesená",J185,0)</f>
        <v>0</v>
      </c>
      <c r="BH185" s="139">
        <f>IF(N185="sníž. přenesená",J185,0)</f>
        <v>0</v>
      </c>
      <c r="BI185" s="139">
        <f>IF(N185="nulová",J185,0)</f>
        <v>0</v>
      </c>
      <c r="BJ185" s="15" t="s">
        <v>84</v>
      </c>
      <c r="BK185" s="139">
        <f>ROUND(I185*H185,2)</f>
        <v>0</v>
      </c>
      <c r="BL185" s="15" t="s">
        <v>196</v>
      </c>
      <c r="BM185" s="138" t="s">
        <v>299</v>
      </c>
    </row>
    <row r="186" spans="2:65" s="12" customFormat="1" ht="12">
      <c r="B186" s="154"/>
      <c r="D186" s="155" t="s">
        <v>223</v>
      </c>
      <c r="F186" s="156" t="s">
        <v>300</v>
      </c>
      <c r="H186" s="157">
        <v>276</v>
      </c>
      <c r="I186" s="158"/>
      <c r="L186" s="154"/>
      <c r="M186" s="159"/>
      <c r="T186" s="160"/>
      <c r="AT186" s="161" t="s">
        <v>223</v>
      </c>
      <c r="AU186" s="161" t="s">
        <v>86</v>
      </c>
      <c r="AV186" s="12" t="s">
        <v>86</v>
      </c>
      <c r="AW186" s="12" t="s">
        <v>4</v>
      </c>
      <c r="AX186" s="12" t="s">
        <v>84</v>
      </c>
      <c r="AY186" s="161" t="s">
        <v>122</v>
      </c>
    </row>
    <row r="187" spans="2:65" s="1" customFormat="1" ht="37.75" customHeight="1">
      <c r="B187" s="30"/>
      <c r="C187" s="127" t="s">
        <v>301</v>
      </c>
      <c r="D187" s="127" t="s">
        <v>125</v>
      </c>
      <c r="E187" s="128" t="s">
        <v>302</v>
      </c>
      <c r="F187" s="129" t="s">
        <v>303</v>
      </c>
      <c r="G187" s="130" t="s">
        <v>216</v>
      </c>
      <c r="H187" s="131">
        <v>450</v>
      </c>
      <c r="I187" s="132"/>
      <c r="J187" s="133">
        <f>ROUND(I187*H187,2)</f>
        <v>0</v>
      </c>
      <c r="K187" s="129" t="s">
        <v>217</v>
      </c>
      <c r="L187" s="30"/>
      <c r="M187" s="134" t="s">
        <v>1</v>
      </c>
      <c r="N187" s="135" t="s">
        <v>41</v>
      </c>
      <c r="P187" s="136">
        <f>O187*H187</f>
        <v>0</v>
      </c>
      <c r="Q187" s="136">
        <v>0</v>
      </c>
      <c r="R187" s="136">
        <f>Q187*H187</f>
        <v>0</v>
      </c>
      <c r="S187" s="136">
        <v>0</v>
      </c>
      <c r="T187" s="137">
        <f>S187*H187</f>
        <v>0</v>
      </c>
      <c r="AR187" s="138" t="s">
        <v>196</v>
      </c>
      <c r="AT187" s="138" t="s">
        <v>125</v>
      </c>
      <c r="AU187" s="138" t="s">
        <v>86</v>
      </c>
      <c r="AY187" s="15" t="s">
        <v>122</v>
      </c>
      <c r="BE187" s="139">
        <f>IF(N187="základní",J187,0)</f>
        <v>0</v>
      </c>
      <c r="BF187" s="139">
        <f>IF(N187="snížená",J187,0)</f>
        <v>0</v>
      </c>
      <c r="BG187" s="139">
        <f>IF(N187="zákl. přenesená",J187,0)</f>
        <v>0</v>
      </c>
      <c r="BH187" s="139">
        <f>IF(N187="sníž. přenesená",J187,0)</f>
        <v>0</v>
      </c>
      <c r="BI187" s="139">
        <f>IF(N187="nulová",J187,0)</f>
        <v>0</v>
      </c>
      <c r="BJ187" s="15" t="s">
        <v>84</v>
      </c>
      <c r="BK187" s="139">
        <f>ROUND(I187*H187,2)</f>
        <v>0</v>
      </c>
      <c r="BL187" s="15" t="s">
        <v>196</v>
      </c>
      <c r="BM187" s="138" t="s">
        <v>304</v>
      </c>
    </row>
    <row r="188" spans="2:65" s="1" customFormat="1" ht="11">
      <c r="B188" s="30"/>
      <c r="D188" s="150" t="s">
        <v>181</v>
      </c>
      <c r="F188" s="151" t="s">
        <v>305</v>
      </c>
      <c r="I188" s="152"/>
      <c r="L188" s="30"/>
      <c r="M188" s="153"/>
      <c r="T188" s="54"/>
      <c r="AT188" s="15" t="s">
        <v>181</v>
      </c>
      <c r="AU188" s="15" t="s">
        <v>86</v>
      </c>
    </row>
    <row r="189" spans="2:65" s="1" customFormat="1" ht="16.5" customHeight="1">
      <c r="B189" s="30"/>
      <c r="C189" s="140" t="s">
        <v>306</v>
      </c>
      <c r="D189" s="140" t="s">
        <v>131</v>
      </c>
      <c r="E189" s="141" t="s">
        <v>307</v>
      </c>
      <c r="F189" s="142" t="s">
        <v>308</v>
      </c>
      <c r="G189" s="143" t="s">
        <v>178</v>
      </c>
      <c r="H189" s="144">
        <v>2</v>
      </c>
      <c r="I189" s="145"/>
      <c r="J189" s="146">
        <f>ROUND(I189*H189,2)</f>
        <v>0</v>
      </c>
      <c r="K189" s="142" t="s">
        <v>1</v>
      </c>
      <c r="L189" s="147"/>
      <c r="M189" s="148" t="s">
        <v>1</v>
      </c>
      <c r="N189" s="149" t="s">
        <v>41</v>
      </c>
      <c r="P189" s="136">
        <f>O189*H189</f>
        <v>0</v>
      </c>
      <c r="Q189" s="136">
        <v>0</v>
      </c>
      <c r="R189" s="136">
        <f>Q189*H189</f>
        <v>0</v>
      </c>
      <c r="S189" s="136">
        <v>0</v>
      </c>
      <c r="T189" s="137">
        <f>S189*H189</f>
        <v>0</v>
      </c>
      <c r="AR189" s="138" t="s">
        <v>203</v>
      </c>
      <c r="AT189" s="138" t="s">
        <v>131</v>
      </c>
      <c r="AU189" s="138" t="s">
        <v>86</v>
      </c>
      <c r="AY189" s="15" t="s">
        <v>122</v>
      </c>
      <c r="BE189" s="139">
        <f>IF(N189="základní",J189,0)</f>
        <v>0</v>
      </c>
      <c r="BF189" s="139">
        <f>IF(N189="snížená",J189,0)</f>
        <v>0</v>
      </c>
      <c r="BG189" s="139">
        <f>IF(N189="zákl. přenesená",J189,0)</f>
        <v>0</v>
      </c>
      <c r="BH189" s="139">
        <f>IF(N189="sníž. přenesená",J189,0)</f>
        <v>0</v>
      </c>
      <c r="BI189" s="139">
        <f>IF(N189="nulová",J189,0)</f>
        <v>0</v>
      </c>
      <c r="BJ189" s="15" t="s">
        <v>84</v>
      </c>
      <c r="BK189" s="139">
        <f>ROUND(I189*H189,2)</f>
        <v>0</v>
      </c>
      <c r="BL189" s="15" t="s">
        <v>196</v>
      </c>
      <c r="BM189" s="138" t="s">
        <v>309</v>
      </c>
    </row>
    <row r="190" spans="2:65" s="1" customFormat="1" ht="16.5" customHeight="1">
      <c r="B190" s="30"/>
      <c r="C190" s="140" t="s">
        <v>310</v>
      </c>
      <c r="D190" s="140" t="s">
        <v>131</v>
      </c>
      <c r="E190" s="141" t="s">
        <v>311</v>
      </c>
      <c r="F190" s="142" t="s">
        <v>312</v>
      </c>
      <c r="G190" s="143" t="s">
        <v>313</v>
      </c>
      <c r="H190" s="144">
        <v>0.51800000000000002</v>
      </c>
      <c r="I190" s="145"/>
      <c r="J190" s="146">
        <f>ROUND(I190*H190,2)</f>
        <v>0</v>
      </c>
      <c r="K190" s="142" t="s">
        <v>1</v>
      </c>
      <c r="L190" s="147"/>
      <c r="M190" s="148" t="s">
        <v>1</v>
      </c>
      <c r="N190" s="149" t="s">
        <v>41</v>
      </c>
      <c r="P190" s="136">
        <f>O190*H190</f>
        <v>0</v>
      </c>
      <c r="Q190" s="136">
        <v>0.1</v>
      </c>
      <c r="R190" s="136">
        <f>Q190*H190</f>
        <v>5.1800000000000006E-2</v>
      </c>
      <c r="S190" s="136">
        <v>0</v>
      </c>
      <c r="T190" s="137">
        <f>S190*H190</f>
        <v>0</v>
      </c>
      <c r="AR190" s="138" t="s">
        <v>203</v>
      </c>
      <c r="AT190" s="138" t="s">
        <v>131</v>
      </c>
      <c r="AU190" s="138" t="s">
        <v>86</v>
      </c>
      <c r="AY190" s="15" t="s">
        <v>122</v>
      </c>
      <c r="BE190" s="139">
        <f>IF(N190="základní",J190,0)</f>
        <v>0</v>
      </c>
      <c r="BF190" s="139">
        <f>IF(N190="snížená",J190,0)</f>
        <v>0</v>
      </c>
      <c r="BG190" s="139">
        <f>IF(N190="zákl. přenesená",J190,0)</f>
        <v>0</v>
      </c>
      <c r="BH190" s="139">
        <f>IF(N190="sníž. přenesená",J190,0)</f>
        <v>0</v>
      </c>
      <c r="BI190" s="139">
        <f>IF(N190="nulová",J190,0)</f>
        <v>0</v>
      </c>
      <c r="BJ190" s="15" t="s">
        <v>84</v>
      </c>
      <c r="BK190" s="139">
        <f>ROUND(I190*H190,2)</f>
        <v>0</v>
      </c>
      <c r="BL190" s="15" t="s">
        <v>196</v>
      </c>
      <c r="BM190" s="138" t="s">
        <v>314</v>
      </c>
    </row>
    <row r="191" spans="2:65" s="12" customFormat="1" ht="12">
      <c r="B191" s="154"/>
      <c r="D191" s="155" t="s">
        <v>223</v>
      </c>
      <c r="F191" s="156" t="s">
        <v>315</v>
      </c>
      <c r="H191" s="157">
        <v>0.51800000000000002</v>
      </c>
      <c r="I191" s="158"/>
      <c r="L191" s="154"/>
      <c r="M191" s="159"/>
      <c r="T191" s="160"/>
      <c r="AT191" s="161" t="s">
        <v>223</v>
      </c>
      <c r="AU191" s="161" t="s">
        <v>86</v>
      </c>
      <c r="AV191" s="12" t="s">
        <v>86</v>
      </c>
      <c r="AW191" s="12" t="s">
        <v>4</v>
      </c>
      <c r="AX191" s="12" t="s">
        <v>84</v>
      </c>
      <c r="AY191" s="161" t="s">
        <v>122</v>
      </c>
    </row>
    <row r="192" spans="2:65" s="1" customFormat="1" ht="37.75" customHeight="1">
      <c r="B192" s="30"/>
      <c r="C192" s="127" t="s">
        <v>316</v>
      </c>
      <c r="D192" s="127" t="s">
        <v>125</v>
      </c>
      <c r="E192" s="128" t="s">
        <v>317</v>
      </c>
      <c r="F192" s="129" t="s">
        <v>318</v>
      </c>
      <c r="G192" s="130" t="s">
        <v>216</v>
      </c>
      <c r="H192" s="131">
        <v>760</v>
      </c>
      <c r="I192" s="132"/>
      <c r="J192" s="133">
        <f>ROUND(I192*H192,2)</f>
        <v>0</v>
      </c>
      <c r="K192" s="129" t="s">
        <v>217</v>
      </c>
      <c r="L192" s="30"/>
      <c r="M192" s="134" t="s">
        <v>1</v>
      </c>
      <c r="N192" s="135" t="s">
        <v>41</v>
      </c>
      <c r="P192" s="136">
        <f>O192*H192</f>
        <v>0</v>
      </c>
      <c r="Q192" s="136">
        <v>0</v>
      </c>
      <c r="R192" s="136">
        <f>Q192*H192</f>
        <v>0</v>
      </c>
      <c r="S192" s="136">
        <v>0</v>
      </c>
      <c r="T192" s="137">
        <f>S192*H192</f>
        <v>0</v>
      </c>
      <c r="AR192" s="138" t="s">
        <v>196</v>
      </c>
      <c r="AT192" s="138" t="s">
        <v>125</v>
      </c>
      <c r="AU192" s="138" t="s">
        <v>86</v>
      </c>
      <c r="AY192" s="15" t="s">
        <v>122</v>
      </c>
      <c r="BE192" s="139">
        <f>IF(N192="základní",J192,0)</f>
        <v>0</v>
      </c>
      <c r="BF192" s="139">
        <f>IF(N192="snížená",J192,0)</f>
        <v>0</v>
      </c>
      <c r="BG192" s="139">
        <f>IF(N192="zákl. přenesená",J192,0)</f>
        <v>0</v>
      </c>
      <c r="BH192" s="139">
        <f>IF(N192="sníž. přenesená",J192,0)</f>
        <v>0</v>
      </c>
      <c r="BI192" s="139">
        <f>IF(N192="nulová",J192,0)</f>
        <v>0</v>
      </c>
      <c r="BJ192" s="15" t="s">
        <v>84</v>
      </c>
      <c r="BK192" s="139">
        <f>ROUND(I192*H192,2)</f>
        <v>0</v>
      </c>
      <c r="BL192" s="15" t="s">
        <v>196</v>
      </c>
      <c r="BM192" s="138" t="s">
        <v>319</v>
      </c>
    </row>
    <row r="193" spans="2:65" s="1" customFormat="1" ht="11">
      <c r="B193" s="30"/>
      <c r="D193" s="150" t="s">
        <v>181</v>
      </c>
      <c r="F193" s="151" t="s">
        <v>320</v>
      </c>
      <c r="I193" s="152"/>
      <c r="L193" s="30"/>
      <c r="M193" s="153"/>
      <c r="T193" s="54"/>
      <c r="AT193" s="15" t="s">
        <v>181</v>
      </c>
      <c r="AU193" s="15" t="s">
        <v>86</v>
      </c>
    </row>
    <row r="194" spans="2:65" s="1" customFormat="1" ht="16.5" customHeight="1">
      <c r="B194" s="30"/>
      <c r="C194" s="140" t="s">
        <v>321</v>
      </c>
      <c r="D194" s="140" t="s">
        <v>131</v>
      </c>
      <c r="E194" s="141" t="s">
        <v>322</v>
      </c>
      <c r="F194" s="142" t="s">
        <v>323</v>
      </c>
      <c r="G194" s="143" t="s">
        <v>313</v>
      </c>
      <c r="H194" s="144">
        <v>0.70199999999999996</v>
      </c>
      <c r="I194" s="145"/>
      <c r="J194" s="146">
        <f>ROUND(I194*H194,2)</f>
        <v>0</v>
      </c>
      <c r="K194" s="142" t="s">
        <v>1</v>
      </c>
      <c r="L194" s="147"/>
      <c r="M194" s="148" t="s">
        <v>1</v>
      </c>
      <c r="N194" s="149" t="s">
        <v>41</v>
      </c>
      <c r="P194" s="136">
        <f>O194*H194</f>
        <v>0</v>
      </c>
      <c r="Q194" s="136">
        <v>0.12</v>
      </c>
      <c r="R194" s="136">
        <f>Q194*H194</f>
        <v>8.4239999999999995E-2</v>
      </c>
      <c r="S194" s="136">
        <v>0</v>
      </c>
      <c r="T194" s="137">
        <f>S194*H194</f>
        <v>0</v>
      </c>
      <c r="AR194" s="138" t="s">
        <v>203</v>
      </c>
      <c r="AT194" s="138" t="s">
        <v>131</v>
      </c>
      <c r="AU194" s="138" t="s">
        <v>86</v>
      </c>
      <c r="AY194" s="15" t="s">
        <v>122</v>
      </c>
      <c r="BE194" s="139">
        <f>IF(N194="základní",J194,0)</f>
        <v>0</v>
      </c>
      <c r="BF194" s="139">
        <f>IF(N194="snížená",J194,0)</f>
        <v>0</v>
      </c>
      <c r="BG194" s="139">
        <f>IF(N194="zákl. přenesená",J194,0)</f>
        <v>0</v>
      </c>
      <c r="BH194" s="139">
        <f>IF(N194="sníž. přenesená",J194,0)</f>
        <v>0</v>
      </c>
      <c r="BI194" s="139">
        <f>IF(N194="nulová",J194,0)</f>
        <v>0</v>
      </c>
      <c r="BJ194" s="15" t="s">
        <v>84</v>
      </c>
      <c r="BK194" s="139">
        <f>ROUND(I194*H194,2)</f>
        <v>0</v>
      </c>
      <c r="BL194" s="15" t="s">
        <v>196</v>
      </c>
      <c r="BM194" s="138" t="s">
        <v>324</v>
      </c>
    </row>
    <row r="195" spans="2:65" s="12" customFormat="1" ht="12">
      <c r="B195" s="154"/>
      <c r="D195" s="155" t="s">
        <v>223</v>
      </c>
      <c r="F195" s="156" t="s">
        <v>325</v>
      </c>
      <c r="H195" s="157">
        <v>0.70199999999999996</v>
      </c>
      <c r="I195" s="158"/>
      <c r="L195" s="154"/>
      <c r="M195" s="159"/>
      <c r="T195" s="160"/>
      <c r="AT195" s="161" t="s">
        <v>223</v>
      </c>
      <c r="AU195" s="161" t="s">
        <v>86</v>
      </c>
      <c r="AV195" s="12" t="s">
        <v>86</v>
      </c>
      <c r="AW195" s="12" t="s">
        <v>4</v>
      </c>
      <c r="AX195" s="12" t="s">
        <v>84</v>
      </c>
      <c r="AY195" s="161" t="s">
        <v>122</v>
      </c>
    </row>
    <row r="196" spans="2:65" s="1" customFormat="1" ht="16.5" customHeight="1">
      <c r="B196" s="30"/>
      <c r="C196" s="140" t="s">
        <v>326</v>
      </c>
      <c r="D196" s="140" t="s">
        <v>131</v>
      </c>
      <c r="E196" s="141" t="s">
        <v>327</v>
      </c>
      <c r="F196" s="142" t="s">
        <v>328</v>
      </c>
      <c r="G196" s="143" t="s">
        <v>313</v>
      </c>
      <c r="H196" s="144">
        <v>0.17299999999999999</v>
      </c>
      <c r="I196" s="145"/>
      <c r="J196" s="146">
        <f>ROUND(I196*H196,2)</f>
        <v>0</v>
      </c>
      <c r="K196" s="142" t="s">
        <v>1</v>
      </c>
      <c r="L196" s="147"/>
      <c r="M196" s="148" t="s">
        <v>1</v>
      </c>
      <c r="N196" s="149" t="s">
        <v>41</v>
      </c>
      <c r="P196" s="136">
        <f>O196*H196</f>
        <v>0</v>
      </c>
      <c r="Q196" s="136">
        <v>0.12</v>
      </c>
      <c r="R196" s="136">
        <f>Q196*H196</f>
        <v>2.0759999999999997E-2</v>
      </c>
      <c r="S196" s="136">
        <v>0</v>
      </c>
      <c r="T196" s="137">
        <f>S196*H196</f>
        <v>0</v>
      </c>
      <c r="AR196" s="138" t="s">
        <v>203</v>
      </c>
      <c r="AT196" s="138" t="s">
        <v>131</v>
      </c>
      <c r="AU196" s="138" t="s">
        <v>86</v>
      </c>
      <c r="AY196" s="15" t="s">
        <v>122</v>
      </c>
      <c r="BE196" s="139">
        <f>IF(N196="základní",J196,0)</f>
        <v>0</v>
      </c>
      <c r="BF196" s="139">
        <f>IF(N196="snížená",J196,0)</f>
        <v>0</v>
      </c>
      <c r="BG196" s="139">
        <f>IF(N196="zákl. přenesená",J196,0)</f>
        <v>0</v>
      </c>
      <c r="BH196" s="139">
        <f>IF(N196="sníž. přenesená",J196,0)</f>
        <v>0</v>
      </c>
      <c r="BI196" s="139">
        <f>IF(N196="nulová",J196,0)</f>
        <v>0</v>
      </c>
      <c r="BJ196" s="15" t="s">
        <v>84</v>
      </c>
      <c r="BK196" s="139">
        <f>ROUND(I196*H196,2)</f>
        <v>0</v>
      </c>
      <c r="BL196" s="15" t="s">
        <v>196</v>
      </c>
      <c r="BM196" s="138" t="s">
        <v>329</v>
      </c>
    </row>
    <row r="197" spans="2:65" s="12" customFormat="1" ht="12">
      <c r="B197" s="154"/>
      <c r="D197" s="155" t="s">
        <v>223</v>
      </c>
      <c r="F197" s="156" t="s">
        <v>330</v>
      </c>
      <c r="H197" s="157">
        <v>0.17299999999999999</v>
      </c>
      <c r="I197" s="158"/>
      <c r="L197" s="154"/>
      <c r="M197" s="159"/>
      <c r="T197" s="160"/>
      <c r="AT197" s="161" t="s">
        <v>223</v>
      </c>
      <c r="AU197" s="161" t="s">
        <v>86</v>
      </c>
      <c r="AV197" s="12" t="s">
        <v>86</v>
      </c>
      <c r="AW197" s="12" t="s">
        <v>4</v>
      </c>
      <c r="AX197" s="12" t="s">
        <v>84</v>
      </c>
      <c r="AY197" s="161" t="s">
        <v>122</v>
      </c>
    </row>
    <row r="198" spans="2:65" s="1" customFormat="1" ht="37.75" customHeight="1">
      <c r="B198" s="30"/>
      <c r="C198" s="127" t="s">
        <v>331</v>
      </c>
      <c r="D198" s="127" t="s">
        <v>125</v>
      </c>
      <c r="E198" s="128" t="s">
        <v>332</v>
      </c>
      <c r="F198" s="129" t="s">
        <v>333</v>
      </c>
      <c r="G198" s="130" t="s">
        <v>216</v>
      </c>
      <c r="H198" s="131">
        <v>2300</v>
      </c>
      <c r="I198" s="132"/>
      <c r="J198" s="133">
        <f>ROUND(I198*H198,2)</f>
        <v>0</v>
      </c>
      <c r="K198" s="129" t="s">
        <v>217</v>
      </c>
      <c r="L198" s="30"/>
      <c r="M198" s="134" t="s">
        <v>1</v>
      </c>
      <c r="N198" s="135" t="s">
        <v>41</v>
      </c>
      <c r="P198" s="136">
        <f>O198*H198</f>
        <v>0</v>
      </c>
      <c r="Q198" s="136">
        <v>0</v>
      </c>
      <c r="R198" s="136">
        <f>Q198*H198</f>
        <v>0</v>
      </c>
      <c r="S198" s="136">
        <v>0</v>
      </c>
      <c r="T198" s="137">
        <f>S198*H198</f>
        <v>0</v>
      </c>
      <c r="AR198" s="138" t="s">
        <v>196</v>
      </c>
      <c r="AT198" s="138" t="s">
        <v>125</v>
      </c>
      <c r="AU198" s="138" t="s">
        <v>86</v>
      </c>
      <c r="AY198" s="15" t="s">
        <v>122</v>
      </c>
      <c r="BE198" s="139">
        <f>IF(N198="základní",J198,0)</f>
        <v>0</v>
      </c>
      <c r="BF198" s="139">
        <f>IF(N198="snížená",J198,0)</f>
        <v>0</v>
      </c>
      <c r="BG198" s="139">
        <f>IF(N198="zákl. přenesená",J198,0)</f>
        <v>0</v>
      </c>
      <c r="BH198" s="139">
        <f>IF(N198="sníž. přenesená",J198,0)</f>
        <v>0</v>
      </c>
      <c r="BI198" s="139">
        <f>IF(N198="nulová",J198,0)</f>
        <v>0</v>
      </c>
      <c r="BJ198" s="15" t="s">
        <v>84</v>
      </c>
      <c r="BK198" s="139">
        <f>ROUND(I198*H198,2)</f>
        <v>0</v>
      </c>
      <c r="BL198" s="15" t="s">
        <v>196</v>
      </c>
      <c r="BM198" s="138" t="s">
        <v>334</v>
      </c>
    </row>
    <row r="199" spans="2:65" s="1" customFormat="1" ht="11">
      <c r="B199" s="30"/>
      <c r="D199" s="150" t="s">
        <v>181</v>
      </c>
      <c r="F199" s="151" t="s">
        <v>335</v>
      </c>
      <c r="I199" s="152"/>
      <c r="L199" s="30"/>
      <c r="M199" s="153"/>
      <c r="T199" s="54"/>
      <c r="AT199" s="15" t="s">
        <v>181</v>
      </c>
      <c r="AU199" s="15" t="s">
        <v>86</v>
      </c>
    </row>
    <row r="200" spans="2:65" s="1" customFormat="1" ht="16.5" customHeight="1">
      <c r="B200" s="30"/>
      <c r="C200" s="140" t="s">
        <v>336</v>
      </c>
      <c r="D200" s="140" t="s">
        <v>131</v>
      </c>
      <c r="E200" s="141" t="s">
        <v>337</v>
      </c>
      <c r="F200" s="142" t="s">
        <v>338</v>
      </c>
      <c r="G200" s="143" t="s">
        <v>313</v>
      </c>
      <c r="H200" s="144">
        <v>2.645</v>
      </c>
      <c r="I200" s="145"/>
      <c r="J200" s="146">
        <f>ROUND(I200*H200,2)</f>
        <v>0</v>
      </c>
      <c r="K200" s="142" t="s">
        <v>1</v>
      </c>
      <c r="L200" s="147"/>
      <c r="M200" s="148" t="s">
        <v>1</v>
      </c>
      <c r="N200" s="149" t="s">
        <v>41</v>
      </c>
      <c r="P200" s="136">
        <f>O200*H200</f>
        <v>0</v>
      </c>
      <c r="Q200" s="136">
        <v>0.17</v>
      </c>
      <c r="R200" s="136">
        <f>Q200*H200</f>
        <v>0.44965000000000005</v>
      </c>
      <c r="S200" s="136">
        <v>0</v>
      </c>
      <c r="T200" s="137">
        <f>S200*H200</f>
        <v>0</v>
      </c>
      <c r="AR200" s="138" t="s">
        <v>203</v>
      </c>
      <c r="AT200" s="138" t="s">
        <v>131</v>
      </c>
      <c r="AU200" s="138" t="s">
        <v>86</v>
      </c>
      <c r="AY200" s="15" t="s">
        <v>122</v>
      </c>
      <c r="BE200" s="139">
        <f>IF(N200="základní",J200,0)</f>
        <v>0</v>
      </c>
      <c r="BF200" s="139">
        <f>IF(N200="snížená",J200,0)</f>
        <v>0</v>
      </c>
      <c r="BG200" s="139">
        <f>IF(N200="zákl. přenesená",J200,0)</f>
        <v>0</v>
      </c>
      <c r="BH200" s="139">
        <f>IF(N200="sníž. přenesená",J200,0)</f>
        <v>0</v>
      </c>
      <c r="BI200" s="139">
        <f>IF(N200="nulová",J200,0)</f>
        <v>0</v>
      </c>
      <c r="BJ200" s="15" t="s">
        <v>84</v>
      </c>
      <c r="BK200" s="139">
        <f>ROUND(I200*H200,2)</f>
        <v>0</v>
      </c>
      <c r="BL200" s="15" t="s">
        <v>196</v>
      </c>
      <c r="BM200" s="138" t="s">
        <v>339</v>
      </c>
    </row>
    <row r="201" spans="2:65" s="12" customFormat="1" ht="12">
      <c r="B201" s="154"/>
      <c r="D201" s="155" t="s">
        <v>223</v>
      </c>
      <c r="F201" s="156" t="s">
        <v>340</v>
      </c>
      <c r="H201" s="157">
        <v>2.645</v>
      </c>
      <c r="I201" s="158"/>
      <c r="L201" s="154"/>
      <c r="M201" s="159"/>
      <c r="T201" s="160"/>
      <c r="AT201" s="161" t="s">
        <v>223</v>
      </c>
      <c r="AU201" s="161" t="s">
        <v>86</v>
      </c>
      <c r="AV201" s="12" t="s">
        <v>86</v>
      </c>
      <c r="AW201" s="12" t="s">
        <v>4</v>
      </c>
      <c r="AX201" s="12" t="s">
        <v>84</v>
      </c>
      <c r="AY201" s="161" t="s">
        <v>122</v>
      </c>
    </row>
    <row r="202" spans="2:65" s="1" customFormat="1" ht="37.75" customHeight="1">
      <c r="B202" s="30"/>
      <c r="C202" s="127" t="s">
        <v>341</v>
      </c>
      <c r="D202" s="127" t="s">
        <v>125</v>
      </c>
      <c r="E202" s="128" t="s">
        <v>342</v>
      </c>
      <c r="F202" s="129" t="s">
        <v>343</v>
      </c>
      <c r="G202" s="130" t="s">
        <v>216</v>
      </c>
      <c r="H202" s="131">
        <v>1650</v>
      </c>
      <c r="I202" s="132"/>
      <c r="J202" s="133">
        <f>ROUND(I202*H202,2)</f>
        <v>0</v>
      </c>
      <c r="K202" s="129" t="s">
        <v>217</v>
      </c>
      <c r="L202" s="30"/>
      <c r="M202" s="134" t="s">
        <v>1</v>
      </c>
      <c r="N202" s="135" t="s">
        <v>41</v>
      </c>
      <c r="P202" s="136">
        <f>O202*H202</f>
        <v>0</v>
      </c>
      <c r="Q202" s="136">
        <v>0</v>
      </c>
      <c r="R202" s="136">
        <f>Q202*H202</f>
        <v>0</v>
      </c>
      <c r="S202" s="136">
        <v>0</v>
      </c>
      <c r="T202" s="137">
        <f>S202*H202</f>
        <v>0</v>
      </c>
      <c r="AR202" s="138" t="s">
        <v>196</v>
      </c>
      <c r="AT202" s="138" t="s">
        <v>125</v>
      </c>
      <c r="AU202" s="138" t="s">
        <v>86</v>
      </c>
      <c r="AY202" s="15" t="s">
        <v>122</v>
      </c>
      <c r="BE202" s="139">
        <f>IF(N202="základní",J202,0)</f>
        <v>0</v>
      </c>
      <c r="BF202" s="139">
        <f>IF(N202="snížená",J202,0)</f>
        <v>0</v>
      </c>
      <c r="BG202" s="139">
        <f>IF(N202="zákl. přenesená",J202,0)</f>
        <v>0</v>
      </c>
      <c r="BH202" s="139">
        <f>IF(N202="sníž. přenesená",J202,0)</f>
        <v>0</v>
      </c>
      <c r="BI202" s="139">
        <f>IF(N202="nulová",J202,0)</f>
        <v>0</v>
      </c>
      <c r="BJ202" s="15" t="s">
        <v>84</v>
      </c>
      <c r="BK202" s="139">
        <f>ROUND(I202*H202,2)</f>
        <v>0</v>
      </c>
      <c r="BL202" s="15" t="s">
        <v>196</v>
      </c>
      <c r="BM202" s="138" t="s">
        <v>344</v>
      </c>
    </row>
    <row r="203" spans="2:65" s="1" customFormat="1" ht="11">
      <c r="B203" s="30"/>
      <c r="D203" s="150" t="s">
        <v>181</v>
      </c>
      <c r="F203" s="151" t="s">
        <v>345</v>
      </c>
      <c r="I203" s="152"/>
      <c r="L203" s="30"/>
      <c r="M203" s="153"/>
      <c r="T203" s="54"/>
      <c r="AT203" s="15" t="s">
        <v>181</v>
      </c>
      <c r="AU203" s="15" t="s">
        <v>86</v>
      </c>
    </row>
    <row r="204" spans="2:65" s="1" customFormat="1" ht="16.5" customHeight="1">
      <c r="B204" s="30"/>
      <c r="C204" s="140" t="s">
        <v>346</v>
      </c>
      <c r="D204" s="140" t="s">
        <v>131</v>
      </c>
      <c r="E204" s="141" t="s">
        <v>347</v>
      </c>
      <c r="F204" s="142" t="s">
        <v>348</v>
      </c>
      <c r="G204" s="143" t="s">
        <v>313</v>
      </c>
      <c r="H204" s="144">
        <v>1.8979999999999999</v>
      </c>
      <c r="I204" s="145"/>
      <c r="J204" s="146">
        <f>ROUND(I204*H204,2)</f>
        <v>0</v>
      </c>
      <c r="K204" s="142" t="s">
        <v>1</v>
      </c>
      <c r="L204" s="147"/>
      <c r="M204" s="148" t="s">
        <v>1</v>
      </c>
      <c r="N204" s="149" t="s">
        <v>41</v>
      </c>
      <c r="P204" s="136">
        <f>O204*H204</f>
        <v>0</v>
      </c>
      <c r="Q204" s="136">
        <v>0.16</v>
      </c>
      <c r="R204" s="136">
        <f>Q204*H204</f>
        <v>0.30368000000000001</v>
      </c>
      <c r="S204" s="136">
        <v>0</v>
      </c>
      <c r="T204" s="137">
        <f>S204*H204</f>
        <v>0</v>
      </c>
      <c r="AR204" s="138" t="s">
        <v>203</v>
      </c>
      <c r="AT204" s="138" t="s">
        <v>131</v>
      </c>
      <c r="AU204" s="138" t="s">
        <v>86</v>
      </c>
      <c r="AY204" s="15" t="s">
        <v>122</v>
      </c>
      <c r="BE204" s="139">
        <f>IF(N204="základní",J204,0)</f>
        <v>0</v>
      </c>
      <c r="BF204" s="139">
        <f>IF(N204="snížená",J204,0)</f>
        <v>0</v>
      </c>
      <c r="BG204" s="139">
        <f>IF(N204="zákl. přenesená",J204,0)</f>
        <v>0</v>
      </c>
      <c r="BH204" s="139">
        <f>IF(N204="sníž. přenesená",J204,0)</f>
        <v>0</v>
      </c>
      <c r="BI204" s="139">
        <f>IF(N204="nulová",J204,0)</f>
        <v>0</v>
      </c>
      <c r="BJ204" s="15" t="s">
        <v>84</v>
      </c>
      <c r="BK204" s="139">
        <f>ROUND(I204*H204,2)</f>
        <v>0</v>
      </c>
      <c r="BL204" s="15" t="s">
        <v>196</v>
      </c>
      <c r="BM204" s="138" t="s">
        <v>349</v>
      </c>
    </row>
    <row r="205" spans="2:65" s="12" customFormat="1" ht="12">
      <c r="B205" s="154"/>
      <c r="D205" s="155" t="s">
        <v>223</v>
      </c>
      <c r="F205" s="156" t="s">
        <v>350</v>
      </c>
      <c r="H205" s="157">
        <v>1.8979999999999999</v>
      </c>
      <c r="I205" s="158"/>
      <c r="L205" s="154"/>
      <c r="M205" s="159"/>
      <c r="T205" s="160"/>
      <c r="AT205" s="161" t="s">
        <v>223</v>
      </c>
      <c r="AU205" s="161" t="s">
        <v>86</v>
      </c>
      <c r="AV205" s="12" t="s">
        <v>86</v>
      </c>
      <c r="AW205" s="12" t="s">
        <v>4</v>
      </c>
      <c r="AX205" s="12" t="s">
        <v>84</v>
      </c>
      <c r="AY205" s="161" t="s">
        <v>122</v>
      </c>
    </row>
    <row r="206" spans="2:65" s="1" customFormat="1" ht="37.75" customHeight="1">
      <c r="B206" s="30"/>
      <c r="C206" s="127" t="s">
        <v>351</v>
      </c>
      <c r="D206" s="127" t="s">
        <v>125</v>
      </c>
      <c r="E206" s="128" t="s">
        <v>352</v>
      </c>
      <c r="F206" s="129" t="s">
        <v>353</v>
      </c>
      <c r="G206" s="130" t="s">
        <v>216</v>
      </c>
      <c r="H206" s="131">
        <v>240</v>
      </c>
      <c r="I206" s="132"/>
      <c r="J206" s="133">
        <f>ROUND(I206*H206,2)</f>
        <v>0</v>
      </c>
      <c r="K206" s="129" t="s">
        <v>217</v>
      </c>
      <c r="L206" s="30"/>
      <c r="M206" s="134" t="s">
        <v>1</v>
      </c>
      <c r="N206" s="135" t="s">
        <v>41</v>
      </c>
      <c r="P206" s="136">
        <f>O206*H206</f>
        <v>0</v>
      </c>
      <c r="Q206" s="136">
        <v>0</v>
      </c>
      <c r="R206" s="136">
        <f>Q206*H206</f>
        <v>0</v>
      </c>
      <c r="S206" s="136">
        <v>0</v>
      </c>
      <c r="T206" s="137">
        <f>S206*H206</f>
        <v>0</v>
      </c>
      <c r="AR206" s="138" t="s">
        <v>196</v>
      </c>
      <c r="AT206" s="138" t="s">
        <v>125</v>
      </c>
      <c r="AU206" s="138" t="s">
        <v>86</v>
      </c>
      <c r="AY206" s="15" t="s">
        <v>122</v>
      </c>
      <c r="BE206" s="139">
        <f>IF(N206="základní",J206,0)</f>
        <v>0</v>
      </c>
      <c r="BF206" s="139">
        <f>IF(N206="snížená",J206,0)</f>
        <v>0</v>
      </c>
      <c r="BG206" s="139">
        <f>IF(N206="zákl. přenesená",J206,0)</f>
        <v>0</v>
      </c>
      <c r="BH206" s="139">
        <f>IF(N206="sníž. přenesená",J206,0)</f>
        <v>0</v>
      </c>
      <c r="BI206" s="139">
        <f>IF(N206="nulová",J206,0)</f>
        <v>0</v>
      </c>
      <c r="BJ206" s="15" t="s">
        <v>84</v>
      </c>
      <c r="BK206" s="139">
        <f>ROUND(I206*H206,2)</f>
        <v>0</v>
      </c>
      <c r="BL206" s="15" t="s">
        <v>196</v>
      </c>
      <c r="BM206" s="138" t="s">
        <v>354</v>
      </c>
    </row>
    <row r="207" spans="2:65" s="1" customFormat="1" ht="11">
      <c r="B207" s="30"/>
      <c r="D207" s="150" t="s">
        <v>181</v>
      </c>
      <c r="F207" s="151" t="s">
        <v>355</v>
      </c>
      <c r="I207" s="152"/>
      <c r="L207" s="30"/>
      <c r="M207" s="153"/>
      <c r="T207" s="54"/>
      <c r="AT207" s="15" t="s">
        <v>181</v>
      </c>
      <c r="AU207" s="15" t="s">
        <v>86</v>
      </c>
    </row>
    <row r="208" spans="2:65" s="1" customFormat="1" ht="24.25" customHeight="1">
      <c r="B208" s="30"/>
      <c r="C208" s="140" t="s">
        <v>356</v>
      </c>
      <c r="D208" s="140" t="s">
        <v>131</v>
      </c>
      <c r="E208" s="141" t="s">
        <v>357</v>
      </c>
      <c r="F208" s="142" t="s">
        <v>358</v>
      </c>
      <c r="G208" s="143" t="s">
        <v>216</v>
      </c>
      <c r="H208" s="144">
        <v>276</v>
      </c>
      <c r="I208" s="145"/>
      <c r="J208" s="146">
        <f>ROUND(I208*H208,2)</f>
        <v>0</v>
      </c>
      <c r="K208" s="142" t="s">
        <v>217</v>
      </c>
      <c r="L208" s="147"/>
      <c r="M208" s="148" t="s">
        <v>1</v>
      </c>
      <c r="N208" s="149" t="s">
        <v>41</v>
      </c>
      <c r="P208" s="136">
        <f>O208*H208</f>
        <v>0</v>
      </c>
      <c r="Q208" s="136">
        <v>2.1000000000000001E-4</v>
      </c>
      <c r="R208" s="136">
        <f>Q208*H208</f>
        <v>5.7960000000000005E-2</v>
      </c>
      <c r="S208" s="136">
        <v>0</v>
      </c>
      <c r="T208" s="137">
        <f>S208*H208</f>
        <v>0</v>
      </c>
      <c r="AR208" s="138" t="s">
        <v>203</v>
      </c>
      <c r="AT208" s="138" t="s">
        <v>131</v>
      </c>
      <c r="AU208" s="138" t="s">
        <v>86</v>
      </c>
      <c r="AY208" s="15" t="s">
        <v>122</v>
      </c>
      <c r="BE208" s="139">
        <f>IF(N208="základní",J208,0)</f>
        <v>0</v>
      </c>
      <c r="BF208" s="139">
        <f>IF(N208="snížená",J208,0)</f>
        <v>0</v>
      </c>
      <c r="BG208" s="139">
        <f>IF(N208="zákl. přenesená",J208,0)</f>
        <v>0</v>
      </c>
      <c r="BH208" s="139">
        <f>IF(N208="sníž. přenesená",J208,0)</f>
        <v>0</v>
      </c>
      <c r="BI208" s="139">
        <f>IF(N208="nulová",J208,0)</f>
        <v>0</v>
      </c>
      <c r="BJ208" s="15" t="s">
        <v>84</v>
      </c>
      <c r="BK208" s="139">
        <f>ROUND(I208*H208,2)</f>
        <v>0</v>
      </c>
      <c r="BL208" s="15" t="s">
        <v>196</v>
      </c>
      <c r="BM208" s="138" t="s">
        <v>359</v>
      </c>
    </row>
    <row r="209" spans="2:65" s="12" customFormat="1" ht="12">
      <c r="B209" s="154"/>
      <c r="D209" s="155" t="s">
        <v>223</v>
      </c>
      <c r="F209" s="156" t="s">
        <v>300</v>
      </c>
      <c r="H209" s="157">
        <v>276</v>
      </c>
      <c r="I209" s="158"/>
      <c r="L209" s="154"/>
      <c r="M209" s="159"/>
      <c r="T209" s="160"/>
      <c r="AT209" s="161" t="s">
        <v>223</v>
      </c>
      <c r="AU209" s="161" t="s">
        <v>86</v>
      </c>
      <c r="AV209" s="12" t="s">
        <v>86</v>
      </c>
      <c r="AW209" s="12" t="s">
        <v>4</v>
      </c>
      <c r="AX209" s="12" t="s">
        <v>84</v>
      </c>
      <c r="AY209" s="161" t="s">
        <v>122</v>
      </c>
    </row>
    <row r="210" spans="2:65" s="1" customFormat="1" ht="44.25" customHeight="1">
      <c r="B210" s="30"/>
      <c r="C210" s="127" t="s">
        <v>360</v>
      </c>
      <c r="D210" s="127" t="s">
        <v>125</v>
      </c>
      <c r="E210" s="128" t="s">
        <v>361</v>
      </c>
      <c r="F210" s="129" t="s">
        <v>362</v>
      </c>
      <c r="G210" s="130" t="s">
        <v>216</v>
      </c>
      <c r="H210" s="131">
        <v>240</v>
      </c>
      <c r="I210" s="132"/>
      <c r="J210" s="133">
        <f>ROUND(I210*H210,2)</f>
        <v>0</v>
      </c>
      <c r="K210" s="129" t="s">
        <v>217</v>
      </c>
      <c r="L210" s="30"/>
      <c r="M210" s="134" t="s">
        <v>1</v>
      </c>
      <c r="N210" s="135" t="s">
        <v>41</v>
      </c>
      <c r="P210" s="136">
        <f>O210*H210</f>
        <v>0</v>
      </c>
      <c r="Q210" s="136">
        <v>0</v>
      </c>
      <c r="R210" s="136">
        <f>Q210*H210</f>
        <v>0</v>
      </c>
      <c r="S210" s="136">
        <v>0</v>
      </c>
      <c r="T210" s="137">
        <f>S210*H210</f>
        <v>0</v>
      </c>
      <c r="AR210" s="138" t="s">
        <v>196</v>
      </c>
      <c r="AT210" s="138" t="s">
        <v>125</v>
      </c>
      <c r="AU210" s="138" t="s">
        <v>86</v>
      </c>
      <c r="AY210" s="15" t="s">
        <v>122</v>
      </c>
      <c r="BE210" s="139">
        <f>IF(N210="základní",J210,0)</f>
        <v>0</v>
      </c>
      <c r="BF210" s="139">
        <f>IF(N210="snížená",J210,0)</f>
        <v>0</v>
      </c>
      <c r="BG210" s="139">
        <f>IF(N210="zákl. přenesená",J210,0)</f>
        <v>0</v>
      </c>
      <c r="BH210" s="139">
        <f>IF(N210="sníž. přenesená",J210,0)</f>
        <v>0</v>
      </c>
      <c r="BI210" s="139">
        <f>IF(N210="nulová",J210,0)</f>
        <v>0</v>
      </c>
      <c r="BJ210" s="15" t="s">
        <v>84</v>
      </c>
      <c r="BK210" s="139">
        <f>ROUND(I210*H210,2)</f>
        <v>0</v>
      </c>
      <c r="BL210" s="15" t="s">
        <v>196</v>
      </c>
      <c r="BM210" s="138" t="s">
        <v>363</v>
      </c>
    </row>
    <row r="211" spans="2:65" s="1" customFormat="1" ht="11">
      <c r="B211" s="30"/>
      <c r="D211" s="150" t="s">
        <v>181</v>
      </c>
      <c r="F211" s="151" t="s">
        <v>364</v>
      </c>
      <c r="I211" s="152"/>
      <c r="L211" s="30"/>
      <c r="M211" s="153"/>
      <c r="T211" s="54"/>
      <c r="AT211" s="15" t="s">
        <v>181</v>
      </c>
      <c r="AU211" s="15" t="s">
        <v>86</v>
      </c>
    </row>
    <row r="212" spans="2:65" s="1" customFormat="1" ht="16.5" customHeight="1">
      <c r="B212" s="30"/>
      <c r="C212" s="140" t="s">
        <v>365</v>
      </c>
      <c r="D212" s="140" t="s">
        <v>131</v>
      </c>
      <c r="E212" s="141" t="s">
        <v>366</v>
      </c>
      <c r="F212" s="142" t="s">
        <v>367</v>
      </c>
      <c r="G212" s="143" t="s">
        <v>216</v>
      </c>
      <c r="H212" s="144">
        <v>276</v>
      </c>
      <c r="I212" s="145"/>
      <c r="J212" s="146">
        <f>ROUND(I212*H212,2)</f>
        <v>0</v>
      </c>
      <c r="K212" s="142" t="s">
        <v>1</v>
      </c>
      <c r="L212" s="147"/>
      <c r="M212" s="148" t="s">
        <v>1</v>
      </c>
      <c r="N212" s="149" t="s">
        <v>41</v>
      </c>
      <c r="P212" s="136">
        <f>O212*H212</f>
        <v>0</v>
      </c>
      <c r="Q212" s="136">
        <v>1.1299999999999999E-3</v>
      </c>
      <c r="R212" s="136">
        <f>Q212*H212</f>
        <v>0.31187999999999999</v>
      </c>
      <c r="S212" s="136">
        <v>0</v>
      </c>
      <c r="T212" s="137">
        <f>S212*H212</f>
        <v>0</v>
      </c>
      <c r="AR212" s="138" t="s">
        <v>203</v>
      </c>
      <c r="AT212" s="138" t="s">
        <v>131</v>
      </c>
      <c r="AU212" s="138" t="s">
        <v>86</v>
      </c>
      <c r="AY212" s="15" t="s">
        <v>122</v>
      </c>
      <c r="BE212" s="139">
        <f>IF(N212="základní",J212,0)</f>
        <v>0</v>
      </c>
      <c r="BF212" s="139">
        <f>IF(N212="snížená",J212,0)</f>
        <v>0</v>
      </c>
      <c r="BG212" s="139">
        <f>IF(N212="zákl. přenesená",J212,0)</f>
        <v>0</v>
      </c>
      <c r="BH212" s="139">
        <f>IF(N212="sníž. přenesená",J212,0)</f>
        <v>0</v>
      </c>
      <c r="BI212" s="139">
        <f>IF(N212="nulová",J212,0)</f>
        <v>0</v>
      </c>
      <c r="BJ212" s="15" t="s">
        <v>84</v>
      </c>
      <c r="BK212" s="139">
        <f>ROUND(I212*H212,2)</f>
        <v>0</v>
      </c>
      <c r="BL212" s="15" t="s">
        <v>196</v>
      </c>
      <c r="BM212" s="138" t="s">
        <v>368</v>
      </c>
    </row>
    <row r="213" spans="2:65" s="12" customFormat="1" ht="12">
      <c r="B213" s="154"/>
      <c r="D213" s="155" t="s">
        <v>223</v>
      </c>
      <c r="F213" s="156" t="s">
        <v>300</v>
      </c>
      <c r="H213" s="157">
        <v>276</v>
      </c>
      <c r="I213" s="158"/>
      <c r="L213" s="154"/>
      <c r="M213" s="159"/>
      <c r="T213" s="160"/>
      <c r="AT213" s="161" t="s">
        <v>223</v>
      </c>
      <c r="AU213" s="161" t="s">
        <v>86</v>
      </c>
      <c r="AV213" s="12" t="s">
        <v>86</v>
      </c>
      <c r="AW213" s="12" t="s">
        <v>4</v>
      </c>
      <c r="AX213" s="12" t="s">
        <v>84</v>
      </c>
      <c r="AY213" s="161" t="s">
        <v>122</v>
      </c>
    </row>
    <row r="214" spans="2:65" s="1" customFormat="1" ht="33" customHeight="1">
      <c r="B214" s="30"/>
      <c r="C214" s="127" t="s">
        <v>369</v>
      </c>
      <c r="D214" s="127" t="s">
        <v>125</v>
      </c>
      <c r="E214" s="128" t="s">
        <v>370</v>
      </c>
      <c r="F214" s="129" t="s">
        <v>371</v>
      </c>
      <c r="G214" s="130" t="s">
        <v>178</v>
      </c>
      <c r="H214" s="131">
        <v>239</v>
      </c>
      <c r="I214" s="132"/>
      <c r="J214" s="133">
        <f>ROUND(I214*H214,2)</f>
        <v>0</v>
      </c>
      <c r="K214" s="129" t="s">
        <v>217</v>
      </c>
      <c r="L214" s="30"/>
      <c r="M214" s="134" t="s">
        <v>1</v>
      </c>
      <c r="N214" s="135" t="s">
        <v>41</v>
      </c>
      <c r="P214" s="136">
        <f>O214*H214</f>
        <v>0</v>
      </c>
      <c r="Q214" s="136">
        <v>0</v>
      </c>
      <c r="R214" s="136">
        <f>Q214*H214</f>
        <v>0</v>
      </c>
      <c r="S214" s="136">
        <v>0</v>
      </c>
      <c r="T214" s="137">
        <f>S214*H214</f>
        <v>0</v>
      </c>
      <c r="AR214" s="138" t="s">
        <v>196</v>
      </c>
      <c r="AT214" s="138" t="s">
        <v>125</v>
      </c>
      <c r="AU214" s="138" t="s">
        <v>86</v>
      </c>
      <c r="AY214" s="15" t="s">
        <v>122</v>
      </c>
      <c r="BE214" s="139">
        <f>IF(N214="základní",J214,0)</f>
        <v>0</v>
      </c>
      <c r="BF214" s="139">
        <f>IF(N214="snížená",J214,0)</f>
        <v>0</v>
      </c>
      <c r="BG214" s="139">
        <f>IF(N214="zákl. přenesená",J214,0)</f>
        <v>0</v>
      </c>
      <c r="BH214" s="139">
        <f>IF(N214="sníž. přenesená",J214,0)</f>
        <v>0</v>
      </c>
      <c r="BI214" s="139">
        <f>IF(N214="nulová",J214,0)</f>
        <v>0</v>
      </c>
      <c r="BJ214" s="15" t="s">
        <v>84</v>
      </c>
      <c r="BK214" s="139">
        <f>ROUND(I214*H214,2)</f>
        <v>0</v>
      </c>
      <c r="BL214" s="15" t="s">
        <v>196</v>
      </c>
      <c r="BM214" s="138" t="s">
        <v>372</v>
      </c>
    </row>
    <row r="215" spans="2:65" s="1" customFormat="1" ht="11">
      <c r="B215" s="30"/>
      <c r="D215" s="150" t="s">
        <v>181</v>
      </c>
      <c r="F215" s="151" t="s">
        <v>373</v>
      </c>
      <c r="I215" s="152"/>
      <c r="L215" s="30"/>
      <c r="M215" s="153"/>
      <c r="T215" s="54"/>
      <c r="AT215" s="15" t="s">
        <v>181</v>
      </c>
      <c r="AU215" s="15" t="s">
        <v>86</v>
      </c>
    </row>
    <row r="216" spans="2:65" s="1" customFormat="1" ht="33" customHeight="1">
      <c r="B216" s="30"/>
      <c r="C216" s="127" t="s">
        <v>374</v>
      </c>
      <c r="D216" s="127" t="s">
        <v>125</v>
      </c>
      <c r="E216" s="128" t="s">
        <v>375</v>
      </c>
      <c r="F216" s="129" t="s">
        <v>376</v>
      </c>
      <c r="G216" s="130" t="s">
        <v>178</v>
      </c>
      <c r="H216" s="131">
        <v>12</v>
      </c>
      <c r="I216" s="132"/>
      <c r="J216" s="133">
        <f>ROUND(I216*H216,2)</f>
        <v>0</v>
      </c>
      <c r="K216" s="129" t="s">
        <v>217</v>
      </c>
      <c r="L216" s="30"/>
      <c r="M216" s="134" t="s">
        <v>1</v>
      </c>
      <c r="N216" s="135" t="s">
        <v>41</v>
      </c>
      <c r="P216" s="136">
        <f>O216*H216</f>
        <v>0</v>
      </c>
      <c r="Q216" s="136">
        <v>0</v>
      </c>
      <c r="R216" s="136">
        <f>Q216*H216</f>
        <v>0</v>
      </c>
      <c r="S216" s="136">
        <v>0</v>
      </c>
      <c r="T216" s="137">
        <f>S216*H216</f>
        <v>0</v>
      </c>
      <c r="AR216" s="138" t="s">
        <v>196</v>
      </c>
      <c r="AT216" s="138" t="s">
        <v>125</v>
      </c>
      <c r="AU216" s="138" t="s">
        <v>86</v>
      </c>
      <c r="AY216" s="15" t="s">
        <v>122</v>
      </c>
      <c r="BE216" s="139">
        <f>IF(N216="základní",J216,0)</f>
        <v>0</v>
      </c>
      <c r="BF216" s="139">
        <f>IF(N216="snížená",J216,0)</f>
        <v>0</v>
      </c>
      <c r="BG216" s="139">
        <f>IF(N216="zákl. přenesená",J216,0)</f>
        <v>0</v>
      </c>
      <c r="BH216" s="139">
        <f>IF(N216="sníž. přenesená",J216,0)</f>
        <v>0</v>
      </c>
      <c r="BI216" s="139">
        <f>IF(N216="nulová",J216,0)</f>
        <v>0</v>
      </c>
      <c r="BJ216" s="15" t="s">
        <v>84</v>
      </c>
      <c r="BK216" s="139">
        <f>ROUND(I216*H216,2)</f>
        <v>0</v>
      </c>
      <c r="BL216" s="15" t="s">
        <v>196</v>
      </c>
      <c r="BM216" s="138" t="s">
        <v>377</v>
      </c>
    </row>
    <row r="217" spans="2:65" s="1" customFormat="1" ht="11">
      <c r="B217" s="30"/>
      <c r="D217" s="150" t="s">
        <v>181</v>
      </c>
      <c r="F217" s="151" t="s">
        <v>378</v>
      </c>
      <c r="I217" s="152"/>
      <c r="L217" s="30"/>
      <c r="M217" s="153"/>
      <c r="T217" s="54"/>
      <c r="AT217" s="15" t="s">
        <v>181</v>
      </c>
      <c r="AU217" s="15" t="s">
        <v>86</v>
      </c>
    </row>
    <row r="218" spans="2:65" s="1" customFormat="1" ht="33" customHeight="1">
      <c r="B218" s="30"/>
      <c r="C218" s="127" t="s">
        <v>379</v>
      </c>
      <c r="D218" s="127" t="s">
        <v>125</v>
      </c>
      <c r="E218" s="128" t="s">
        <v>380</v>
      </c>
      <c r="F218" s="129" t="s">
        <v>381</v>
      </c>
      <c r="G218" s="130" t="s">
        <v>178</v>
      </c>
      <c r="H218" s="131">
        <v>2</v>
      </c>
      <c r="I218" s="132"/>
      <c r="J218" s="133">
        <f>ROUND(I218*H218,2)</f>
        <v>0</v>
      </c>
      <c r="K218" s="129" t="s">
        <v>217</v>
      </c>
      <c r="L218" s="30"/>
      <c r="M218" s="134" t="s">
        <v>1</v>
      </c>
      <c r="N218" s="135" t="s">
        <v>41</v>
      </c>
      <c r="P218" s="136">
        <f>O218*H218</f>
        <v>0</v>
      </c>
      <c r="Q218" s="136">
        <v>0</v>
      </c>
      <c r="R218" s="136">
        <f>Q218*H218</f>
        <v>0</v>
      </c>
      <c r="S218" s="136">
        <v>0</v>
      </c>
      <c r="T218" s="137">
        <f>S218*H218</f>
        <v>0</v>
      </c>
      <c r="AR218" s="138" t="s">
        <v>196</v>
      </c>
      <c r="AT218" s="138" t="s">
        <v>125</v>
      </c>
      <c r="AU218" s="138" t="s">
        <v>86</v>
      </c>
      <c r="AY218" s="15" t="s">
        <v>122</v>
      </c>
      <c r="BE218" s="139">
        <f>IF(N218="základní",J218,0)</f>
        <v>0</v>
      </c>
      <c r="BF218" s="139">
        <f>IF(N218="snížená",J218,0)</f>
        <v>0</v>
      </c>
      <c r="BG218" s="139">
        <f>IF(N218="zákl. přenesená",J218,0)</f>
        <v>0</v>
      </c>
      <c r="BH218" s="139">
        <f>IF(N218="sníž. přenesená",J218,0)</f>
        <v>0</v>
      </c>
      <c r="BI218" s="139">
        <f>IF(N218="nulová",J218,0)</f>
        <v>0</v>
      </c>
      <c r="BJ218" s="15" t="s">
        <v>84</v>
      </c>
      <c r="BK218" s="139">
        <f>ROUND(I218*H218,2)</f>
        <v>0</v>
      </c>
      <c r="BL218" s="15" t="s">
        <v>196</v>
      </c>
      <c r="BM218" s="138" t="s">
        <v>382</v>
      </c>
    </row>
    <row r="219" spans="2:65" s="1" customFormat="1" ht="11">
      <c r="B219" s="30"/>
      <c r="D219" s="150" t="s">
        <v>181</v>
      </c>
      <c r="F219" s="151" t="s">
        <v>383</v>
      </c>
      <c r="I219" s="152"/>
      <c r="L219" s="30"/>
      <c r="M219" s="153"/>
      <c r="T219" s="54"/>
      <c r="AT219" s="15" t="s">
        <v>181</v>
      </c>
      <c r="AU219" s="15" t="s">
        <v>86</v>
      </c>
    </row>
    <row r="220" spans="2:65" s="1" customFormat="1" ht="16.5" customHeight="1">
      <c r="B220" s="30"/>
      <c r="C220" s="140" t="s">
        <v>384</v>
      </c>
      <c r="D220" s="140" t="s">
        <v>131</v>
      </c>
      <c r="E220" s="141" t="s">
        <v>385</v>
      </c>
      <c r="F220" s="142" t="s">
        <v>386</v>
      </c>
      <c r="G220" s="143" t="s">
        <v>178</v>
      </c>
      <c r="H220" s="144">
        <v>1</v>
      </c>
      <c r="I220" s="145"/>
      <c r="J220" s="146">
        <f>ROUND(I220*H220,2)</f>
        <v>0</v>
      </c>
      <c r="K220" s="142" t="s">
        <v>1</v>
      </c>
      <c r="L220" s="147"/>
      <c r="M220" s="148" t="s">
        <v>1</v>
      </c>
      <c r="N220" s="149" t="s">
        <v>41</v>
      </c>
      <c r="P220" s="136">
        <f>O220*H220</f>
        <v>0</v>
      </c>
      <c r="Q220" s="136">
        <v>0</v>
      </c>
      <c r="R220" s="136">
        <f>Q220*H220</f>
        <v>0</v>
      </c>
      <c r="S220" s="136">
        <v>0</v>
      </c>
      <c r="T220" s="137">
        <f>S220*H220</f>
        <v>0</v>
      </c>
      <c r="AR220" s="138" t="s">
        <v>203</v>
      </c>
      <c r="AT220" s="138" t="s">
        <v>131</v>
      </c>
      <c r="AU220" s="138" t="s">
        <v>86</v>
      </c>
      <c r="AY220" s="15" t="s">
        <v>122</v>
      </c>
      <c r="BE220" s="139">
        <f>IF(N220="základní",J220,0)</f>
        <v>0</v>
      </c>
      <c r="BF220" s="139">
        <f>IF(N220="snížená",J220,0)</f>
        <v>0</v>
      </c>
      <c r="BG220" s="139">
        <f>IF(N220="zákl. přenesená",J220,0)</f>
        <v>0</v>
      </c>
      <c r="BH220" s="139">
        <f>IF(N220="sníž. přenesená",J220,0)</f>
        <v>0</v>
      </c>
      <c r="BI220" s="139">
        <f>IF(N220="nulová",J220,0)</f>
        <v>0</v>
      </c>
      <c r="BJ220" s="15" t="s">
        <v>84</v>
      </c>
      <c r="BK220" s="139">
        <f>ROUND(I220*H220,2)</f>
        <v>0</v>
      </c>
      <c r="BL220" s="15" t="s">
        <v>196</v>
      </c>
      <c r="BM220" s="138" t="s">
        <v>387</v>
      </c>
    </row>
    <row r="221" spans="2:65" s="1" customFormat="1" ht="16.5" customHeight="1">
      <c r="B221" s="30"/>
      <c r="C221" s="140" t="s">
        <v>388</v>
      </c>
      <c r="D221" s="140" t="s">
        <v>131</v>
      </c>
      <c r="E221" s="141" t="s">
        <v>389</v>
      </c>
      <c r="F221" s="142" t="s">
        <v>390</v>
      </c>
      <c r="G221" s="143" t="s">
        <v>178</v>
      </c>
      <c r="H221" s="144">
        <v>1</v>
      </c>
      <c r="I221" s="145"/>
      <c r="J221" s="146">
        <f>ROUND(I221*H221,2)</f>
        <v>0</v>
      </c>
      <c r="K221" s="142" t="s">
        <v>1</v>
      </c>
      <c r="L221" s="147"/>
      <c r="M221" s="148" t="s">
        <v>1</v>
      </c>
      <c r="N221" s="149" t="s">
        <v>41</v>
      </c>
      <c r="P221" s="136">
        <f>O221*H221</f>
        <v>0</v>
      </c>
      <c r="Q221" s="136">
        <v>0</v>
      </c>
      <c r="R221" s="136">
        <f>Q221*H221</f>
        <v>0</v>
      </c>
      <c r="S221" s="136">
        <v>0</v>
      </c>
      <c r="T221" s="137">
        <f>S221*H221</f>
        <v>0</v>
      </c>
      <c r="AR221" s="138" t="s">
        <v>203</v>
      </c>
      <c r="AT221" s="138" t="s">
        <v>131</v>
      </c>
      <c r="AU221" s="138" t="s">
        <v>86</v>
      </c>
      <c r="AY221" s="15" t="s">
        <v>122</v>
      </c>
      <c r="BE221" s="139">
        <f>IF(N221="základní",J221,0)</f>
        <v>0</v>
      </c>
      <c r="BF221" s="139">
        <f>IF(N221="snížená",J221,0)</f>
        <v>0</v>
      </c>
      <c r="BG221" s="139">
        <f>IF(N221="zákl. přenesená",J221,0)</f>
        <v>0</v>
      </c>
      <c r="BH221" s="139">
        <f>IF(N221="sníž. přenesená",J221,0)</f>
        <v>0</v>
      </c>
      <c r="BI221" s="139">
        <f>IF(N221="nulová",J221,0)</f>
        <v>0</v>
      </c>
      <c r="BJ221" s="15" t="s">
        <v>84</v>
      </c>
      <c r="BK221" s="139">
        <f>ROUND(I221*H221,2)</f>
        <v>0</v>
      </c>
      <c r="BL221" s="15" t="s">
        <v>196</v>
      </c>
      <c r="BM221" s="138" t="s">
        <v>391</v>
      </c>
    </row>
    <row r="222" spans="2:65" s="1" customFormat="1" ht="49" customHeight="1">
      <c r="B222" s="30"/>
      <c r="C222" s="127" t="s">
        <v>392</v>
      </c>
      <c r="D222" s="127" t="s">
        <v>125</v>
      </c>
      <c r="E222" s="128" t="s">
        <v>393</v>
      </c>
      <c r="F222" s="129" t="s">
        <v>394</v>
      </c>
      <c r="G222" s="130" t="s">
        <v>178</v>
      </c>
      <c r="H222" s="131">
        <v>7</v>
      </c>
      <c r="I222" s="132"/>
      <c r="J222" s="133">
        <f>ROUND(I222*H222,2)</f>
        <v>0</v>
      </c>
      <c r="K222" s="129" t="s">
        <v>217</v>
      </c>
      <c r="L222" s="30"/>
      <c r="M222" s="134" t="s">
        <v>1</v>
      </c>
      <c r="N222" s="135" t="s">
        <v>41</v>
      </c>
      <c r="P222" s="136">
        <f>O222*H222</f>
        <v>0</v>
      </c>
      <c r="Q222" s="136">
        <v>0</v>
      </c>
      <c r="R222" s="136">
        <f>Q222*H222</f>
        <v>0</v>
      </c>
      <c r="S222" s="136">
        <v>0</v>
      </c>
      <c r="T222" s="137">
        <f>S222*H222</f>
        <v>0</v>
      </c>
      <c r="AR222" s="138" t="s">
        <v>196</v>
      </c>
      <c r="AT222" s="138" t="s">
        <v>125</v>
      </c>
      <c r="AU222" s="138" t="s">
        <v>86</v>
      </c>
      <c r="AY222" s="15" t="s">
        <v>122</v>
      </c>
      <c r="BE222" s="139">
        <f>IF(N222="základní",J222,0)</f>
        <v>0</v>
      </c>
      <c r="BF222" s="139">
        <f>IF(N222="snížená",J222,0)</f>
        <v>0</v>
      </c>
      <c r="BG222" s="139">
        <f>IF(N222="zákl. přenesená",J222,0)</f>
        <v>0</v>
      </c>
      <c r="BH222" s="139">
        <f>IF(N222="sníž. přenesená",J222,0)</f>
        <v>0</v>
      </c>
      <c r="BI222" s="139">
        <f>IF(N222="nulová",J222,0)</f>
        <v>0</v>
      </c>
      <c r="BJ222" s="15" t="s">
        <v>84</v>
      </c>
      <c r="BK222" s="139">
        <f>ROUND(I222*H222,2)</f>
        <v>0</v>
      </c>
      <c r="BL222" s="15" t="s">
        <v>196</v>
      </c>
      <c r="BM222" s="138" t="s">
        <v>395</v>
      </c>
    </row>
    <row r="223" spans="2:65" s="1" customFormat="1" ht="11">
      <c r="B223" s="30"/>
      <c r="D223" s="150" t="s">
        <v>181</v>
      </c>
      <c r="F223" s="151" t="s">
        <v>396</v>
      </c>
      <c r="I223" s="152"/>
      <c r="L223" s="30"/>
      <c r="M223" s="153"/>
      <c r="T223" s="54"/>
      <c r="AT223" s="15" t="s">
        <v>181</v>
      </c>
      <c r="AU223" s="15" t="s">
        <v>86</v>
      </c>
    </row>
    <row r="224" spans="2:65" s="1" customFormat="1" ht="24.25" customHeight="1">
      <c r="B224" s="30"/>
      <c r="C224" s="140" t="s">
        <v>397</v>
      </c>
      <c r="D224" s="140" t="s">
        <v>131</v>
      </c>
      <c r="E224" s="141" t="s">
        <v>398</v>
      </c>
      <c r="F224" s="142" t="s">
        <v>399</v>
      </c>
      <c r="G224" s="143" t="s">
        <v>178</v>
      </c>
      <c r="H224" s="144">
        <v>7</v>
      </c>
      <c r="I224" s="145"/>
      <c r="J224" s="146">
        <f>ROUND(I224*H224,2)</f>
        <v>0</v>
      </c>
      <c r="K224" s="142" t="s">
        <v>217</v>
      </c>
      <c r="L224" s="147"/>
      <c r="M224" s="148" t="s">
        <v>1</v>
      </c>
      <c r="N224" s="149" t="s">
        <v>41</v>
      </c>
      <c r="P224" s="136">
        <f>O224*H224</f>
        <v>0</v>
      </c>
      <c r="Q224" s="136">
        <v>4.0000000000000003E-5</v>
      </c>
      <c r="R224" s="136">
        <f>Q224*H224</f>
        <v>2.8000000000000003E-4</v>
      </c>
      <c r="S224" s="136">
        <v>0</v>
      </c>
      <c r="T224" s="137">
        <f>S224*H224</f>
        <v>0</v>
      </c>
      <c r="AR224" s="138" t="s">
        <v>203</v>
      </c>
      <c r="AT224" s="138" t="s">
        <v>131</v>
      </c>
      <c r="AU224" s="138" t="s">
        <v>86</v>
      </c>
      <c r="AY224" s="15" t="s">
        <v>122</v>
      </c>
      <c r="BE224" s="139">
        <f>IF(N224="základní",J224,0)</f>
        <v>0</v>
      </c>
      <c r="BF224" s="139">
        <f>IF(N224="snížená",J224,0)</f>
        <v>0</v>
      </c>
      <c r="BG224" s="139">
        <f>IF(N224="zákl. přenesená",J224,0)</f>
        <v>0</v>
      </c>
      <c r="BH224" s="139">
        <f>IF(N224="sníž. přenesená",J224,0)</f>
        <v>0</v>
      </c>
      <c r="BI224" s="139">
        <f>IF(N224="nulová",J224,0)</f>
        <v>0</v>
      </c>
      <c r="BJ224" s="15" t="s">
        <v>84</v>
      </c>
      <c r="BK224" s="139">
        <f>ROUND(I224*H224,2)</f>
        <v>0</v>
      </c>
      <c r="BL224" s="15" t="s">
        <v>196</v>
      </c>
      <c r="BM224" s="138" t="s">
        <v>400</v>
      </c>
    </row>
    <row r="225" spans="2:65" s="1" customFormat="1" ht="16.5" customHeight="1">
      <c r="B225" s="30"/>
      <c r="C225" s="140" t="s">
        <v>401</v>
      </c>
      <c r="D225" s="140" t="s">
        <v>131</v>
      </c>
      <c r="E225" s="141" t="s">
        <v>402</v>
      </c>
      <c r="F225" s="142" t="s">
        <v>403</v>
      </c>
      <c r="G225" s="143" t="s">
        <v>178</v>
      </c>
      <c r="H225" s="144">
        <v>7</v>
      </c>
      <c r="I225" s="145"/>
      <c r="J225" s="146">
        <f>ROUND(I225*H225,2)</f>
        <v>0</v>
      </c>
      <c r="K225" s="142" t="s">
        <v>217</v>
      </c>
      <c r="L225" s="147"/>
      <c r="M225" s="148" t="s">
        <v>1</v>
      </c>
      <c r="N225" s="149" t="s">
        <v>41</v>
      </c>
      <c r="P225" s="136">
        <f>O225*H225</f>
        <v>0</v>
      </c>
      <c r="Q225" s="136">
        <v>3.0000000000000001E-5</v>
      </c>
      <c r="R225" s="136">
        <f>Q225*H225</f>
        <v>2.1000000000000001E-4</v>
      </c>
      <c r="S225" s="136">
        <v>0</v>
      </c>
      <c r="T225" s="137">
        <f>S225*H225</f>
        <v>0</v>
      </c>
      <c r="AR225" s="138" t="s">
        <v>203</v>
      </c>
      <c r="AT225" s="138" t="s">
        <v>131</v>
      </c>
      <c r="AU225" s="138" t="s">
        <v>86</v>
      </c>
      <c r="AY225" s="15" t="s">
        <v>122</v>
      </c>
      <c r="BE225" s="139">
        <f>IF(N225="základní",J225,0)</f>
        <v>0</v>
      </c>
      <c r="BF225" s="139">
        <f>IF(N225="snížená",J225,0)</f>
        <v>0</v>
      </c>
      <c r="BG225" s="139">
        <f>IF(N225="zákl. přenesená",J225,0)</f>
        <v>0</v>
      </c>
      <c r="BH225" s="139">
        <f>IF(N225="sníž. přenesená",J225,0)</f>
        <v>0</v>
      </c>
      <c r="BI225" s="139">
        <f>IF(N225="nulová",J225,0)</f>
        <v>0</v>
      </c>
      <c r="BJ225" s="15" t="s">
        <v>84</v>
      </c>
      <c r="BK225" s="139">
        <f>ROUND(I225*H225,2)</f>
        <v>0</v>
      </c>
      <c r="BL225" s="15" t="s">
        <v>196</v>
      </c>
      <c r="BM225" s="138" t="s">
        <v>404</v>
      </c>
    </row>
    <row r="226" spans="2:65" s="1" customFormat="1" ht="16.5" customHeight="1">
      <c r="B226" s="30"/>
      <c r="C226" s="140" t="s">
        <v>405</v>
      </c>
      <c r="D226" s="140" t="s">
        <v>131</v>
      </c>
      <c r="E226" s="141" t="s">
        <v>406</v>
      </c>
      <c r="F226" s="142" t="s">
        <v>407</v>
      </c>
      <c r="G226" s="143" t="s">
        <v>178</v>
      </c>
      <c r="H226" s="144">
        <v>7</v>
      </c>
      <c r="I226" s="145"/>
      <c r="J226" s="146">
        <f>ROUND(I226*H226,2)</f>
        <v>0</v>
      </c>
      <c r="K226" s="142" t="s">
        <v>217</v>
      </c>
      <c r="L226" s="147"/>
      <c r="M226" s="148" t="s">
        <v>1</v>
      </c>
      <c r="N226" s="149" t="s">
        <v>41</v>
      </c>
      <c r="P226" s="136">
        <f>O226*H226</f>
        <v>0</v>
      </c>
      <c r="Q226" s="136">
        <v>1.0000000000000001E-5</v>
      </c>
      <c r="R226" s="136">
        <f>Q226*H226</f>
        <v>7.0000000000000007E-5</v>
      </c>
      <c r="S226" s="136">
        <v>0</v>
      </c>
      <c r="T226" s="137">
        <f>S226*H226</f>
        <v>0</v>
      </c>
      <c r="AR226" s="138" t="s">
        <v>203</v>
      </c>
      <c r="AT226" s="138" t="s">
        <v>131</v>
      </c>
      <c r="AU226" s="138" t="s">
        <v>86</v>
      </c>
      <c r="AY226" s="15" t="s">
        <v>122</v>
      </c>
      <c r="BE226" s="139">
        <f>IF(N226="základní",J226,0)</f>
        <v>0</v>
      </c>
      <c r="BF226" s="139">
        <f>IF(N226="snížená",J226,0)</f>
        <v>0</v>
      </c>
      <c r="BG226" s="139">
        <f>IF(N226="zákl. přenesená",J226,0)</f>
        <v>0</v>
      </c>
      <c r="BH226" s="139">
        <f>IF(N226="sníž. přenesená",J226,0)</f>
        <v>0</v>
      </c>
      <c r="BI226" s="139">
        <f>IF(N226="nulová",J226,0)</f>
        <v>0</v>
      </c>
      <c r="BJ226" s="15" t="s">
        <v>84</v>
      </c>
      <c r="BK226" s="139">
        <f>ROUND(I226*H226,2)</f>
        <v>0</v>
      </c>
      <c r="BL226" s="15" t="s">
        <v>196</v>
      </c>
      <c r="BM226" s="138" t="s">
        <v>408</v>
      </c>
    </row>
    <row r="227" spans="2:65" s="1" customFormat="1" ht="49" customHeight="1">
      <c r="B227" s="30"/>
      <c r="C227" s="127" t="s">
        <v>409</v>
      </c>
      <c r="D227" s="127" t="s">
        <v>125</v>
      </c>
      <c r="E227" s="128" t="s">
        <v>410</v>
      </c>
      <c r="F227" s="129" t="s">
        <v>411</v>
      </c>
      <c r="G227" s="130" t="s">
        <v>178</v>
      </c>
      <c r="H227" s="131">
        <v>23</v>
      </c>
      <c r="I227" s="132"/>
      <c r="J227" s="133">
        <f>ROUND(I227*H227,2)</f>
        <v>0</v>
      </c>
      <c r="K227" s="129" t="s">
        <v>217</v>
      </c>
      <c r="L227" s="30"/>
      <c r="M227" s="134" t="s">
        <v>1</v>
      </c>
      <c r="N227" s="135" t="s">
        <v>41</v>
      </c>
      <c r="P227" s="136">
        <f>O227*H227</f>
        <v>0</v>
      </c>
      <c r="Q227" s="136">
        <v>0</v>
      </c>
      <c r="R227" s="136">
        <f>Q227*H227</f>
        <v>0</v>
      </c>
      <c r="S227" s="136">
        <v>0</v>
      </c>
      <c r="T227" s="137">
        <f>S227*H227</f>
        <v>0</v>
      </c>
      <c r="AR227" s="138" t="s">
        <v>196</v>
      </c>
      <c r="AT227" s="138" t="s">
        <v>125</v>
      </c>
      <c r="AU227" s="138" t="s">
        <v>86</v>
      </c>
      <c r="AY227" s="15" t="s">
        <v>122</v>
      </c>
      <c r="BE227" s="139">
        <f>IF(N227="základní",J227,0)</f>
        <v>0</v>
      </c>
      <c r="BF227" s="139">
        <f>IF(N227="snížená",J227,0)</f>
        <v>0</v>
      </c>
      <c r="BG227" s="139">
        <f>IF(N227="zákl. přenesená",J227,0)</f>
        <v>0</v>
      </c>
      <c r="BH227" s="139">
        <f>IF(N227="sníž. přenesená",J227,0)</f>
        <v>0</v>
      </c>
      <c r="BI227" s="139">
        <f>IF(N227="nulová",J227,0)</f>
        <v>0</v>
      </c>
      <c r="BJ227" s="15" t="s">
        <v>84</v>
      </c>
      <c r="BK227" s="139">
        <f>ROUND(I227*H227,2)</f>
        <v>0</v>
      </c>
      <c r="BL227" s="15" t="s">
        <v>196</v>
      </c>
      <c r="BM227" s="138" t="s">
        <v>412</v>
      </c>
    </row>
    <row r="228" spans="2:65" s="1" customFormat="1" ht="11">
      <c r="B228" s="30"/>
      <c r="D228" s="150" t="s">
        <v>181</v>
      </c>
      <c r="F228" s="151" t="s">
        <v>413</v>
      </c>
      <c r="I228" s="152"/>
      <c r="L228" s="30"/>
      <c r="M228" s="153"/>
      <c r="T228" s="54"/>
      <c r="AT228" s="15" t="s">
        <v>181</v>
      </c>
      <c r="AU228" s="15" t="s">
        <v>86</v>
      </c>
    </row>
    <row r="229" spans="2:65" s="1" customFormat="1" ht="24.25" customHeight="1">
      <c r="B229" s="30"/>
      <c r="C229" s="140" t="s">
        <v>414</v>
      </c>
      <c r="D229" s="140" t="s">
        <v>131</v>
      </c>
      <c r="E229" s="141" t="s">
        <v>415</v>
      </c>
      <c r="F229" s="142" t="s">
        <v>416</v>
      </c>
      <c r="G229" s="143" t="s">
        <v>178</v>
      </c>
      <c r="H229" s="144">
        <v>23</v>
      </c>
      <c r="I229" s="145"/>
      <c r="J229" s="146">
        <f>ROUND(I229*H229,2)</f>
        <v>0</v>
      </c>
      <c r="K229" s="142" t="s">
        <v>217</v>
      </c>
      <c r="L229" s="147"/>
      <c r="M229" s="148" t="s">
        <v>1</v>
      </c>
      <c r="N229" s="149" t="s">
        <v>41</v>
      </c>
      <c r="P229" s="136">
        <f>O229*H229</f>
        <v>0</v>
      </c>
      <c r="Q229" s="136">
        <v>4.0000000000000003E-5</v>
      </c>
      <c r="R229" s="136">
        <f>Q229*H229</f>
        <v>9.2000000000000003E-4</v>
      </c>
      <c r="S229" s="136">
        <v>0</v>
      </c>
      <c r="T229" s="137">
        <f>S229*H229</f>
        <v>0</v>
      </c>
      <c r="AR229" s="138" t="s">
        <v>203</v>
      </c>
      <c r="AT229" s="138" t="s">
        <v>131</v>
      </c>
      <c r="AU229" s="138" t="s">
        <v>86</v>
      </c>
      <c r="AY229" s="15" t="s">
        <v>122</v>
      </c>
      <c r="BE229" s="139">
        <f>IF(N229="základní",J229,0)</f>
        <v>0</v>
      </c>
      <c r="BF229" s="139">
        <f>IF(N229="snížená",J229,0)</f>
        <v>0</v>
      </c>
      <c r="BG229" s="139">
        <f>IF(N229="zákl. přenesená",J229,0)</f>
        <v>0</v>
      </c>
      <c r="BH229" s="139">
        <f>IF(N229="sníž. přenesená",J229,0)</f>
        <v>0</v>
      </c>
      <c r="BI229" s="139">
        <f>IF(N229="nulová",J229,0)</f>
        <v>0</v>
      </c>
      <c r="BJ229" s="15" t="s">
        <v>84</v>
      </c>
      <c r="BK229" s="139">
        <f>ROUND(I229*H229,2)</f>
        <v>0</v>
      </c>
      <c r="BL229" s="15" t="s">
        <v>196</v>
      </c>
      <c r="BM229" s="138" t="s">
        <v>417</v>
      </c>
    </row>
    <row r="230" spans="2:65" s="1" customFormat="1" ht="16.5" customHeight="1">
      <c r="B230" s="30"/>
      <c r="C230" s="140" t="s">
        <v>418</v>
      </c>
      <c r="D230" s="140" t="s">
        <v>131</v>
      </c>
      <c r="E230" s="141" t="s">
        <v>402</v>
      </c>
      <c r="F230" s="142" t="s">
        <v>403</v>
      </c>
      <c r="G230" s="143" t="s">
        <v>178</v>
      </c>
      <c r="H230" s="144">
        <v>23</v>
      </c>
      <c r="I230" s="145"/>
      <c r="J230" s="146">
        <f>ROUND(I230*H230,2)</f>
        <v>0</v>
      </c>
      <c r="K230" s="142" t="s">
        <v>217</v>
      </c>
      <c r="L230" s="147"/>
      <c r="M230" s="148" t="s">
        <v>1</v>
      </c>
      <c r="N230" s="149" t="s">
        <v>41</v>
      </c>
      <c r="P230" s="136">
        <f>O230*H230</f>
        <v>0</v>
      </c>
      <c r="Q230" s="136">
        <v>3.0000000000000001E-5</v>
      </c>
      <c r="R230" s="136">
        <f>Q230*H230</f>
        <v>6.8999999999999997E-4</v>
      </c>
      <c r="S230" s="136">
        <v>0</v>
      </c>
      <c r="T230" s="137">
        <f>S230*H230</f>
        <v>0</v>
      </c>
      <c r="AR230" s="138" t="s">
        <v>203</v>
      </c>
      <c r="AT230" s="138" t="s">
        <v>131</v>
      </c>
      <c r="AU230" s="138" t="s">
        <v>86</v>
      </c>
      <c r="AY230" s="15" t="s">
        <v>122</v>
      </c>
      <c r="BE230" s="139">
        <f>IF(N230="základní",J230,0)</f>
        <v>0</v>
      </c>
      <c r="BF230" s="139">
        <f>IF(N230="snížená",J230,0)</f>
        <v>0</v>
      </c>
      <c r="BG230" s="139">
        <f>IF(N230="zákl. přenesená",J230,0)</f>
        <v>0</v>
      </c>
      <c r="BH230" s="139">
        <f>IF(N230="sníž. přenesená",J230,0)</f>
        <v>0</v>
      </c>
      <c r="BI230" s="139">
        <f>IF(N230="nulová",J230,0)</f>
        <v>0</v>
      </c>
      <c r="BJ230" s="15" t="s">
        <v>84</v>
      </c>
      <c r="BK230" s="139">
        <f>ROUND(I230*H230,2)</f>
        <v>0</v>
      </c>
      <c r="BL230" s="15" t="s">
        <v>196</v>
      </c>
      <c r="BM230" s="138" t="s">
        <v>419</v>
      </c>
    </row>
    <row r="231" spans="2:65" s="1" customFormat="1" ht="16.5" customHeight="1">
      <c r="B231" s="30"/>
      <c r="C231" s="140" t="s">
        <v>420</v>
      </c>
      <c r="D231" s="140" t="s">
        <v>131</v>
      </c>
      <c r="E231" s="141" t="s">
        <v>406</v>
      </c>
      <c r="F231" s="142" t="s">
        <v>407</v>
      </c>
      <c r="G231" s="143" t="s">
        <v>178</v>
      </c>
      <c r="H231" s="144">
        <v>3</v>
      </c>
      <c r="I231" s="145"/>
      <c r="J231" s="146">
        <f>ROUND(I231*H231,2)</f>
        <v>0</v>
      </c>
      <c r="K231" s="142" t="s">
        <v>217</v>
      </c>
      <c r="L231" s="147"/>
      <c r="M231" s="148" t="s">
        <v>1</v>
      </c>
      <c r="N231" s="149" t="s">
        <v>41</v>
      </c>
      <c r="P231" s="136">
        <f>O231*H231</f>
        <v>0</v>
      </c>
      <c r="Q231" s="136">
        <v>1.0000000000000001E-5</v>
      </c>
      <c r="R231" s="136">
        <f>Q231*H231</f>
        <v>3.0000000000000004E-5</v>
      </c>
      <c r="S231" s="136">
        <v>0</v>
      </c>
      <c r="T231" s="137">
        <f>S231*H231</f>
        <v>0</v>
      </c>
      <c r="AR231" s="138" t="s">
        <v>203</v>
      </c>
      <c r="AT231" s="138" t="s">
        <v>131</v>
      </c>
      <c r="AU231" s="138" t="s">
        <v>86</v>
      </c>
      <c r="AY231" s="15" t="s">
        <v>122</v>
      </c>
      <c r="BE231" s="139">
        <f>IF(N231="základní",J231,0)</f>
        <v>0</v>
      </c>
      <c r="BF231" s="139">
        <f>IF(N231="snížená",J231,0)</f>
        <v>0</v>
      </c>
      <c r="BG231" s="139">
        <f>IF(N231="zákl. přenesená",J231,0)</f>
        <v>0</v>
      </c>
      <c r="BH231" s="139">
        <f>IF(N231="sníž. přenesená",J231,0)</f>
        <v>0</v>
      </c>
      <c r="BI231" s="139">
        <f>IF(N231="nulová",J231,0)</f>
        <v>0</v>
      </c>
      <c r="BJ231" s="15" t="s">
        <v>84</v>
      </c>
      <c r="BK231" s="139">
        <f>ROUND(I231*H231,2)</f>
        <v>0</v>
      </c>
      <c r="BL231" s="15" t="s">
        <v>196</v>
      </c>
      <c r="BM231" s="138" t="s">
        <v>421</v>
      </c>
    </row>
    <row r="232" spans="2:65" s="1" customFormat="1" ht="21.75" customHeight="1">
      <c r="B232" s="30"/>
      <c r="C232" s="140" t="s">
        <v>422</v>
      </c>
      <c r="D232" s="140" t="s">
        <v>131</v>
      </c>
      <c r="E232" s="141" t="s">
        <v>423</v>
      </c>
      <c r="F232" s="142" t="s">
        <v>424</v>
      </c>
      <c r="G232" s="143" t="s">
        <v>178</v>
      </c>
      <c r="H232" s="144">
        <v>10</v>
      </c>
      <c r="I232" s="145"/>
      <c r="J232" s="146">
        <f>ROUND(I232*H232,2)</f>
        <v>0</v>
      </c>
      <c r="K232" s="142" t="s">
        <v>217</v>
      </c>
      <c r="L232" s="147"/>
      <c r="M232" s="148" t="s">
        <v>1</v>
      </c>
      <c r="N232" s="149" t="s">
        <v>41</v>
      </c>
      <c r="P232" s="136">
        <f>O232*H232</f>
        <v>0</v>
      </c>
      <c r="Q232" s="136">
        <v>2.0000000000000002E-5</v>
      </c>
      <c r="R232" s="136">
        <f>Q232*H232</f>
        <v>2.0000000000000001E-4</v>
      </c>
      <c r="S232" s="136">
        <v>0</v>
      </c>
      <c r="T232" s="137">
        <f>S232*H232</f>
        <v>0</v>
      </c>
      <c r="AR232" s="138" t="s">
        <v>203</v>
      </c>
      <c r="AT232" s="138" t="s">
        <v>131</v>
      </c>
      <c r="AU232" s="138" t="s">
        <v>86</v>
      </c>
      <c r="AY232" s="15" t="s">
        <v>122</v>
      </c>
      <c r="BE232" s="139">
        <f>IF(N232="základní",J232,0)</f>
        <v>0</v>
      </c>
      <c r="BF232" s="139">
        <f>IF(N232="snížená",J232,0)</f>
        <v>0</v>
      </c>
      <c r="BG232" s="139">
        <f>IF(N232="zákl. přenesená",J232,0)</f>
        <v>0</v>
      </c>
      <c r="BH232" s="139">
        <f>IF(N232="sníž. přenesená",J232,0)</f>
        <v>0</v>
      </c>
      <c r="BI232" s="139">
        <f>IF(N232="nulová",J232,0)</f>
        <v>0</v>
      </c>
      <c r="BJ232" s="15" t="s">
        <v>84</v>
      </c>
      <c r="BK232" s="139">
        <f>ROUND(I232*H232,2)</f>
        <v>0</v>
      </c>
      <c r="BL232" s="15" t="s">
        <v>196</v>
      </c>
      <c r="BM232" s="138" t="s">
        <v>425</v>
      </c>
    </row>
    <row r="233" spans="2:65" s="1" customFormat="1" ht="49" customHeight="1">
      <c r="B233" s="30"/>
      <c r="C233" s="127" t="s">
        <v>426</v>
      </c>
      <c r="D233" s="127" t="s">
        <v>125</v>
      </c>
      <c r="E233" s="128" t="s">
        <v>427</v>
      </c>
      <c r="F233" s="129" t="s">
        <v>428</v>
      </c>
      <c r="G233" s="130" t="s">
        <v>178</v>
      </c>
      <c r="H233" s="131">
        <v>1</v>
      </c>
      <c r="I233" s="132"/>
      <c r="J233" s="133">
        <f>ROUND(I233*H233,2)</f>
        <v>0</v>
      </c>
      <c r="K233" s="129" t="s">
        <v>217</v>
      </c>
      <c r="L233" s="30"/>
      <c r="M233" s="134" t="s">
        <v>1</v>
      </c>
      <c r="N233" s="135" t="s">
        <v>41</v>
      </c>
      <c r="P233" s="136">
        <f>O233*H233</f>
        <v>0</v>
      </c>
      <c r="Q233" s="136">
        <v>0</v>
      </c>
      <c r="R233" s="136">
        <f>Q233*H233</f>
        <v>0</v>
      </c>
      <c r="S233" s="136">
        <v>0</v>
      </c>
      <c r="T233" s="137">
        <f>S233*H233</f>
        <v>0</v>
      </c>
      <c r="AR233" s="138" t="s">
        <v>196</v>
      </c>
      <c r="AT233" s="138" t="s">
        <v>125</v>
      </c>
      <c r="AU233" s="138" t="s">
        <v>86</v>
      </c>
      <c r="AY233" s="15" t="s">
        <v>122</v>
      </c>
      <c r="BE233" s="139">
        <f>IF(N233="základní",J233,0)</f>
        <v>0</v>
      </c>
      <c r="BF233" s="139">
        <f>IF(N233="snížená",J233,0)</f>
        <v>0</v>
      </c>
      <c r="BG233" s="139">
        <f>IF(N233="zákl. přenesená",J233,0)</f>
        <v>0</v>
      </c>
      <c r="BH233" s="139">
        <f>IF(N233="sníž. přenesená",J233,0)</f>
        <v>0</v>
      </c>
      <c r="BI233" s="139">
        <f>IF(N233="nulová",J233,0)</f>
        <v>0</v>
      </c>
      <c r="BJ233" s="15" t="s">
        <v>84</v>
      </c>
      <c r="BK233" s="139">
        <f>ROUND(I233*H233,2)</f>
        <v>0</v>
      </c>
      <c r="BL233" s="15" t="s">
        <v>196</v>
      </c>
      <c r="BM233" s="138" t="s">
        <v>429</v>
      </c>
    </row>
    <row r="234" spans="2:65" s="1" customFormat="1" ht="11">
      <c r="B234" s="30"/>
      <c r="D234" s="150" t="s">
        <v>181</v>
      </c>
      <c r="F234" s="151" t="s">
        <v>430</v>
      </c>
      <c r="I234" s="152"/>
      <c r="L234" s="30"/>
      <c r="M234" s="153"/>
      <c r="T234" s="54"/>
      <c r="AT234" s="15" t="s">
        <v>181</v>
      </c>
      <c r="AU234" s="15" t="s">
        <v>86</v>
      </c>
    </row>
    <row r="235" spans="2:65" s="1" customFormat="1" ht="24.25" customHeight="1">
      <c r="B235" s="30"/>
      <c r="C235" s="140" t="s">
        <v>431</v>
      </c>
      <c r="D235" s="140" t="s">
        <v>131</v>
      </c>
      <c r="E235" s="141" t="s">
        <v>432</v>
      </c>
      <c r="F235" s="142" t="s">
        <v>433</v>
      </c>
      <c r="G235" s="143" t="s">
        <v>178</v>
      </c>
      <c r="H235" s="144">
        <v>1</v>
      </c>
      <c r="I235" s="145"/>
      <c r="J235" s="146">
        <f>ROUND(I235*H235,2)</f>
        <v>0</v>
      </c>
      <c r="K235" s="142" t="s">
        <v>217</v>
      </c>
      <c r="L235" s="147"/>
      <c r="M235" s="148" t="s">
        <v>1</v>
      </c>
      <c r="N235" s="149" t="s">
        <v>41</v>
      </c>
      <c r="P235" s="136">
        <f>O235*H235</f>
        <v>0</v>
      </c>
      <c r="Q235" s="136">
        <v>4.0000000000000003E-5</v>
      </c>
      <c r="R235" s="136">
        <f>Q235*H235</f>
        <v>4.0000000000000003E-5</v>
      </c>
      <c r="S235" s="136">
        <v>0</v>
      </c>
      <c r="T235" s="137">
        <f>S235*H235</f>
        <v>0</v>
      </c>
      <c r="AR235" s="138" t="s">
        <v>203</v>
      </c>
      <c r="AT235" s="138" t="s">
        <v>131</v>
      </c>
      <c r="AU235" s="138" t="s">
        <v>86</v>
      </c>
      <c r="AY235" s="15" t="s">
        <v>122</v>
      </c>
      <c r="BE235" s="139">
        <f>IF(N235="základní",J235,0)</f>
        <v>0</v>
      </c>
      <c r="BF235" s="139">
        <f>IF(N235="snížená",J235,0)</f>
        <v>0</v>
      </c>
      <c r="BG235" s="139">
        <f>IF(N235="zákl. přenesená",J235,0)</f>
        <v>0</v>
      </c>
      <c r="BH235" s="139">
        <f>IF(N235="sníž. přenesená",J235,0)</f>
        <v>0</v>
      </c>
      <c r="BI235" s="139">
        <f>IF(N235="nulová",J235,0)</f>
        <v>0</v>
      </c>
      <c r="BJ235" s="15" t="s">
        <v>84</v>
      </c>
      <c r="BK235" s="139">
        <f>ROUND(I235*H235,2)</f>
        <v>0</v>
      </c>
      <c r="BL235" s="15" t="s">
        <v>196</v>
      </c>
      <c r="BM235" s="138" t="s">
        <v>434</v>
      </c>
    </row>
    <row r="236" spans="2:65" s="1" customFormat="1" ht="16.5" customHeight="1">
      <c r="B236" s="30"/>
      <c r="C236" s="140" t="s">
        <v>435</v>
      </c>
      <c r="D236" s="140" t="s">
        <v>131</v>
      </c>
      <c r="E236" s="141" t="s">
        <v>436</v>
      </c>
      <c r="F236" s="142" t="s">
        <v>437</v>
      </c>
      <c r="G236" s="143" t="s">
        <v>178</v>
      </c>
      <c r="H236" s="144">
        <v>1</v>
      </c>
      <c r="I236" s="145"/>
      <c r="J236" s="146">
        <f>ROUND(I236*H236,2)</f>
        <v>0</v>
      </c>
      <c r="K236" s="142" t="s">
        <v>217</v>
      </c>
      <c r="L236" s="147"/>
      <c r="M236" s="148" t="s">
        <v>1</v>
      </c>
      <c r="N236" s="149" t="s">
        <v>41</v>
      </c>
      <c r="P236" s="136">
        <f>O236*H236</f>
        <v>0</v>
      </c>
      <c r="Q236" s="136">
        <v>3.0000000000000001E-5</v>
      </c>
      <c r="R236" s="136">
        <f>Q236*H236</f>
        <v>3.0000000000000001E-5</v>
      </c>
      <c r="S236" s="136">
        <v>0</v>
      </c>
      <c r="T236" s="137">
        <f>S236*H236</f>
        <v>0</v>
      </c>
      <c r="AR236" s="138" t="s">
        <v>203</v>
      </c>
      <c r="AT236" s="138" t="s">
        <v>131</v>
      </c>
      <c r="AU236" s="138" t="s">
        <v>86</v>
      </c>
      <c r="AY236" s="15" t="s">
        <v>122</v>
      </c>
      <c r="BE236" s="139">
        <f>IF(N236="základní",J236,0)</f>
        <v>0</v>
      </c>
      <c r="BF236" s="139">
        <f>IF(N236="snížená",J236,0)</f>
        <v>0</v>
      </c>
      <c r="BG236" s="139">
        <f>IF(N236="zákl. přenesená",J236,0)</f>
        <v>0</v>
      </c>
      <c r="BH236" s="139">
        <f>IF(N236="sníž. přenesená",J236,0)</f>
        <v>0</v>
      </c>
      <c r="BI236" s="139">
        <f>IF(N236="nulová",J236,0)</f>
        <v>0</v>
      </c>
      <c r="BJ236" s="15" t="s">
        <v>84</v>
      </c>
      <c r="BK236" s="139">
        <f>ROUND(I236*H236,2)</f>
        <v>0</v>
      </c>
      <c r="BL236" s="15" t="s">
        <v>196</v>
      </c>
      <c r="BM236" s="138" t="s">
        <v>438</v>
      </c>
    </row>
    <row r="237" spans="2:65" s="1" customFormat="1" ht="16.5" customHeight="1">
      <c r="B237" s="30"/>
      <c r="C237" s="140" t="s">
        <v>439</v>
      </c>
      <c r="D237" s="140" t="s">
        <v>131</v>
      </c>
      <c r="E237" s="141" t="s">
        <v>406</v>
      </c>
      <c r="F237" s="142" t="s">
        <v>407</v>
      </c>
      <c r="G237" s="143" t="s">
        <v>178</v>
      </c>
      <c r="H237" s="144">
        <v>1</v>
      </c>
      <c r="I237" s="145"/>
      <c r="J237" s="146">
        <f>ROUND(I237*H237,2)</f>
        <v>0</v>
      </c>
      <c r="K237" s="142" t="s">
        <v>217</v>
      </c>
      <c r="L237" s="147"/>
      <c r="M237" s="148" t="s">
        <v>1</v>
      </c>
      <c r="N237" s="149" t="s">
        <v>41</v>
      </c>
      <c r="P237" s="136">
        <f>O237*H237</f>
        <v>0</v>
      </c>
      <c r="Q237" s="136">
        <v>1.0000000000000001E-5</v>
      </c>
      <c r="R237" s="136">
        <f>Q237*H237</f>
        <v>1.0000000000000001E-5</v>
      </c>
      <c r="S237" s="136">
        <v>0</v>
      </c>
      <c r="T237" s="137">
        <f>S237*H237</f>
        <v>0</v>
      </c>
      <c r="AR237" s="138" t="s">
        <v>203</v>
      </c>
      <c r="AT237" s="138" t="s">
        <v>131</v>
      </c>
      <c r="AU237" s="138" t="s">
        <v>86</v>
      </c>
      <c r="AY237" s="15" t="s">
        <v>122</v>
      </c>
      <c r="BE237" s="139">
        <f>IF(N237="základní",J237,0)</f>
        <v>0</v>
      </c>
      <c r="BF237" s="139">
        <f>IF(N237="snížená",J237,0)</f>
        <v>0</v>
      </c>
      <c r="BG237" s="139">
        <f>IF(N237="zákl. přenesená",J237,0)</f>
        <v>0</v>
      </c>
      <c r="BH237" s="139">
        <f>IF(N237="sníž. přenesená",J237,0)</f>
        <v>0</v>
      </c>
      <c r="BI237" s="139">
        <f>IF(N237="nulová",J237,0)</f>
        <v>0</v>
      </c>
      <c r="BJ237" s="15" t="s">
        <v>84</v>
      </c>
      <c r="BK237" s="139">
        <f>ROUND(I237*H237,2)</f>
        <v>0</v>
      </c>
      <c r="BL237" s="15" t="s">
        <v>196</v>
      </c>
      <c r="BM237" s="138" t="s">
        <v>440</v>
      </c>
    </row>
    <row r="238" spans="2:65" s="1" customFormat="1" ht="49" customHeight="1">
      <c r="B238" s="30"/>
      <c r="C238" s="127" t="s">
        <v>441</v>
      </c>
      <c r="D238" s="127" t="s">
        <v>125</v>
      </c>
      <c r="E238" s="128" t="s">
        <v>442</v>
      </c>
      <c r="F238" s="129" t="s">
        <v>443</v>
      </c>
      <c r="G238" s="130" t="s">
        <v>178</v>
      </c>
      <c r="H238" s="131">
        <v>12</v>
      </c>
      <c r="I238" s="132"/>
      <c r="J238" s="133">
        <f>ROUND(I238*H238,2)</f>
        <v>0</v>
      </c>
      <c r="K238" s="129" t="s">
        <v>217</v>
      </c>
      <c r="L238" s="30"/>
      <c r="M238" s="134" t="s">
        <v>1</v>
      </c>
      <c r="N238" s="135" t="s">
        <v>41</v>
      </c>
      <c r="P238" s="136">
        <f>O238*H238</f>
        <v>0</v>
      </c>
      <c r="Q238" s="136">
        <v>0</v>
      </c>
      <c r="R238" s="136">
        <f>Q238*H238</f>
        <v>0</v>
      </c>
      <c r="S238" s="136">
        <v>0</v>
      </c>
      <c r="T238" s="137">
        <f>S238*H238</f>
        <v>0</v>
      </c>
      <c r="AR238" s="138" t="s">
        <v>196</v>
      </c>
      <c r="AT238" s="138" t="s">
        <v>125</v>
      </c>
      <c r="AU238" s="138" t="s">
        <v>86</v>
      </c>
      <c r="AY238" s="15" t="s">
        <v>122</v>
      </c>
      <c r="BE238" s="139">
        <f>IF(N238="základní",J238,0)</f>
        <v>0</v>
      </c>
      <c r="BF238" s="139">
        <f>IF(N238="snížená",J238,0)</f>
        <v>0</v>
      </c>
      <c r="BG238" s="139">
        <f>IF(N238="zákl. přenesená",J238,0)</f>
        <v>0</v>
      </c>
      <c r="BH238" s="139">
        <f>IF(N238="sníž. přenesená",J238,0)</f>
        <v>0</v>
      </c>
      <c r="BI238" s="139">
        <f>IF(N238="nulová",J238,0)</f>
        <v>0</v>
      </c>
      <c r="BJ238" s="15" t="s">
        <v>84</v>
      </c>
      <c r="BK238" s="139">
        <f>ROUND(I238*H238,2)</f>
        <v>0</v>
      </c>
      <c r="BL238" s="15" t="s">
        <v>196</v>
      </c>
      <c r="BM238" s="138" t="s">
        <v>444</v>
      </c>
    </row>
    <row r="239" spans="2:65" s="1" customFormat="1" ht="11">
      <c r="B239" s="30"/>
      <c r="D239" s="150" t="s">
        <v>181</v>
      </c>
      <c r="F239" s="151" t="s">
        <v>445</v>
      </c>
      <c r="I239" s="152"/>
      <c r="L239" s="30"/>
      <c r="M239" s="153"/>
      <c r="T239" s="54"/>
      <c r="AT239" s="15" t="s">
        <v>181</v>
      </c>
      <c r="AU239" s="15" t="s">
        <v>86</v>
      </c>
    </row>
    <row r="240" spans="2:65" s="1" customFormat="1" ht="16.5" customHeight="1">
      <c r="B240" s="30"/>
      <c r="C240" s="140" t="s">
        <v>446</v>
      </c>
      <c r="D240" s="140" t="s">
        <v>131</v>
      </c>
      <c r="E240" s="141" t="s">
        <v>447</v>
      </c>
      <c r="F240" s="142" t="s">
        <v>448</v>
      </c>
      <c r="G240" s="143" t="s">
        <v>178</v>
      </c>
      <c r="H240" s="144">
        <v>12</v>
      </c>
      <c r="I240" s="145"/>
      <c r="J240" s="146">
        <f>ROUND(I240*H240,2)</f>
        <v>0</v>
      </c>
      <c r="K240" s="142" t="s">
        <v>1</v>
      </c>
      <c r="L240" s="147"/>
      <c r="M240" s="148" t="s">
        <v>1</v>
      </c>
      <c r="N240" s="149" t="s">
        <v>41</v>
      </c>
      <c r="P240" s="136">
        <f>O240*H240</f>
        <v>0</v>
      </c>
      <c r="Q240" s="136">
        <v>2.1000000000000001E-4</v>
      </c>
      <c r="R240" s="136">
        <f>Q240*H240</f>
        <v>2.5200000000000001E-3</v>
      </c>
      <c r="S240" s="136">
        <v>0</v>
      </c>
      <c r="T240" s="137">
        <f>S240*H240</f>
        <v>0</v>
      </c>
      <c r="AR240" s="138" t="s">
        <v>203</v>
      </c>
      <c r="AT240" s="138" t="s">
        <v>131</v>
      </c>
      <c r="AU240" s="138" t="s">
        <v>86</v>
      </c>
      <c r="AY240" s="15" t="s">
        <v>122</v>
      </c>
      <c r="BE240" s="139">
        <f>IF(N240="základní",J240,0)</f>
        <v>0</v>
      </c>
      <c r="BF240" s="139">
        <f>IF(N240="snížená",J240,0)</f>
        <v>0</v>
      </c>
      <c r="BG240" s="139">
        <f>IF(N240="zákl. přenesená",J240,0)</f>
        <v>0</v>
      </c>
      <c r="BH240" s="139">
        <f>IF(N240="sníž. přenesená",J240,0)</f>
        <v>0</v>
      </c>
      <c r="BI240" s="139">
        <f>IF(N240="nulová",J240,0)</f>
        <v>0</v>
      </c>
      <c r="BJ240" s="15" t="s">
        <v>84</v>
      </c>
      <c r="BK240" s="139">
        <f>ROUND(I240*H240,2)</f>
        <v>0</v>
      </c>
      <c r="BL240" s="15" t="s">
        <v>196</v>
      </c>
      <c r="BM240" s="138" t="s">
        <v>449</v>
      </c>
    </row>
    <row r="241" spans="2:65" s="1" customFormat="1" ht="24.25" customHeight="1">
      <c r="B241" s="30"/>
      <c r="C241" s="127" t="s">
        <v>450</v>
      </c>
      <c r="D241" s="127" t="s">
        <v>125</v>
      </c>
      <c r="E241" s="128" t="s">
        <v>451</v>
      </c>
      <c r="F241" s="129" t="s">
        <v>452</v>
      </c>
      <c r="G241" s="130" t="s">
        <v>178</v>
      </c>
      <c r="H241" s="131">
        <v>24</v>
      </c>
      <c r="I241" s="132"/>
      <c r="J241" s="133">
        <f>ROUND(I241*H241,2)</f>
        <v>0</v>
      </c>
      <c r="K241" s="129" t="s">
        <v>217</v>
      </c>
      <c r="L241" s="30"/>
      <c r="M241" s="134" t="s">
        <v>1</v>
      </c>
      <c r="N241" s="135" t="s">
        <v>41</v>
      </c>
      <c r="P241" s="136">
        <f>O241*H241</f>
        <v>0</v>
      </c>
      <c r="Q241" s="136">
        <v>0</v>
      </c>
      <c r="R241" s="136">
        <f>Q241*H241</f>
        <v>0</v>
      </c>
      <c r="S241" s="136">
        <v>0</v>
      </c>
      <c r="T241" s="137">
        <f>S241*H241</f>
        <v>0</v>
      </c>
      <c r="AR241" s="138" t="s">
        <v>196</v>
      </c>
      <c r="AT241" s="138" t="s">
        <v>125</v>
      </c>
      <c r="AU241" s="138" t="s">
        <v>86</v>
      </c>
      <c r="AY241" s="15" t="s">
        <v>122</v>
      </c>
      <c r="BE241" s="139">
        <f>IF(N241="základní",J241,0)</f>
        <v>0</v>
      </c>
      <c r="BF241" s="139">
        <f>IF(N241="snížená",J241,0)</f>
        <v>0</v>
      </c>
      <c r="BG241" s="139">
        <f>IF(N241="zákl. přenesená",J241,0)</f>
        <v>0</v>
      </c>
      <c r="BH241" s="139">
        <f>IF(N241="sníž. přenesená",J241,0)</f>
        <v>0</v>
      </c>
      <c r="BI241" s="139">
        <f>IF(N241="nulová",J241,0)</f>
        <v>0</v>
      </c>
      <c r="BJ241" s="15" t="s">
        <v>84</v>
      </c>
      <c r="BK241" s="139">
        <f>ROUND(I241*H241,2)</f>
        <v>0</v>
      </c>
      <c r="BL241" s="15" t="s">
        <v>196</v>
      </c>
      <c r="BM241" s="138" t="s">
        <v>453</v>
      </c>
    </row>
    <row r="242" spans="2:65" s="1" customFormat="1" ht="11">
      <c r="B242" s="30"/>
      <c r="D242" s="150" t="s">
        <v>181</v>
      </c>
      <c r="F242" s="151" t="s">
        <v>454</v>
      </c>
      <c r="I242" s="152"/>
      <c r="L242" s="30"/>
      <c r="M242" s="153"/>
      <c r="T242" s="54"/>
      <c r="AT242" s="15" t="s">
        <v>181</v>
      </c>
      <c r="AU242" s="15" t="s">
        <v>86</v>
      </c>
    </row>
    <row r="243" spans="2:65" s="1" customFormat="1" ht="21.75" customHeight="1">
      <c r="B243" s="30"/>
      <c r="C243" s="140" t="s">
        <v>455</v>
      </c>
      <c r="D243" s="140" t="s">
        <v>131</v>
      </c>
      <c r="E243" s="141" t="s">
        <v>456</v>
      </c>
      <c r="F243" s="142" t="s">
        <v>457</v>
      </c>
      <c r="G243" s="143" t="s">
        <v>178</v>
      </c>
      <c r="H243" s="144">
        <v>24</v>
      </c>
      <c r="I243" s="145"/>
      <c r="J243" s="146">
        <f>ROUND(I243*H243,2)</f>
        <v>0</v>
      </c>
      <c r="K243" s="142" t="s">
        <v>1</v>
      </c>
      <c r="L243" s="147"/>
      <c r="M243" s="148" t="s">
        <v>1</v>
      </c>
      <c r="N243" s="149" t="s">
        <v>41</v>
      </c>
      <c r="P243" s="136">
        <f>O243*H243</f>
        <v>0</v>
      </c>
      <c r="Q243" s="136">
        <v>2.5000000000000001E-4</v>
      </c>
      <c r="R243" s="136">
        <f>Q243*H243</f>
        <v>6.0000000000000001E-3</v>
      </c>
      <c r="S243" s="136">
        <v>0</v>
      </c>
      <c r="T243" s="137">
        <f>S243*H243</f>
        <v>0</v>
      </c>
      <c r="AR243" s="138" t="s">
        <v>203</v>
      </c>
      <c r="AT243" s="138" t="s">
        <v>131</v>
      </c>
      <c r="AU243" s="138" t="s">
        <v>86</v>
      </c>
      <c r="AY243" s="15" t="s">
        <v>122</v>
      </c>
      <c r="BE243" s="139">
        <f>IF(N243="základní",J243,0)</f>
        <v>0</v>
      </c>
      <c r="BF243" s="139">
        <f>IF(N243="snížená",J243,0)</f>
        <v>0</v>
      </c>
      <c r="BG243" s="139">
        <f>IF(N243="zákl. přenesená",J243,0)</f>
        <v>0</v>
      </c>
      <c r="BH243" s="139">
        <f>IF(N243="sníž. přenesená",J243,0)</f>
        <v>0</v>
      </c>
      <c r="BI243" s="139">
        <f>IF(N243="nulová",J243,0)</f>
        <v>0</v>
      </c>
      <c r="BJ243" s="15" t="s">
        <v>84</v>
      </c>
      <c r="BK243" s="139">
        <f>ROUND(I243*H243,2)</f>
        <v>0</v>
      </c>
      <c r="BL243" s="15" t="s">
        <v>196</v>
      </c>
      <c r="BM243" s="138" t="s">
        <v>458</v>
      </c>
    </row>
    <row r="244" spans="2:65" s="1" customFormat="1" ht="49" customHeight="1">
      <c r="B244" s="30"/>
      <c r="C244" s="127" t="s">
        <v>459</v>
      </c>
      <c r="D244" s="127" t="s">
        <v>125</v>
      </c>
      <c r="E244" s="128" t="s">
        <v>460</v>
      </c>
      <c r="F244" s="129" t="s">
        <v>461</v>
      </c>
      <c r="G244" s="130" t="s">
        <v>178</v>
      </c>
      <c r="H244" s="131">
        <v>136</v>
      </c>
      <c r="I244" s="132"/>
      <c r="J244" s="133">
        <f>ROUND(I244*H244,2)</f>
        <v>0</v>
      </c>
      <c r="K244" s="129" t="s">
        <v>217</v>
      </c>
      <c r="L244" s="30"/>
      <c r="M244" s="134" t="s">
        <v>1</v>
      </c>
      <c r="N244" s="135" t="s">
        <v>41</v>
      </c>
      <c r="P244" s="136">
        <f>O244*H244</f>
        <v>0</v>
      </c>
      <c r="Q244" s="136">
        <v>0</v>
      </c>
      <c r="R244" s="136">
        <f>Q244*H244</f>
        <v>0</v>
      </c>
      <c r="S244" s="136">
        <v>0</v>
      </c>
      <c r="T244" s="137">
        <f>S244*H244</f>
        <v>0</v>
      </c>
      <c r="AR244" s="138" t="s">
        <v>196</v>
      </c>
      <c r="AT244" s="138" t="s">
        <v>125</v>
      </c>
      <c r="AU244" s="138" t="s">
        <v>86</v>
      </c>
      <c r="AY244" s="15" t="s">
        <v>122</v>
      </c>
      <c r="BE244" s="139">
        <f>IF(N244="základní",J244,0)</f>
        <v>0</v>
      </c>
      <c r="BF244" s="139">
        <f>IF(N244="snížená",J244,0)</f>
        <v>0</v>
      </c>
      <c r="BG244" s="139">
        <f>IF(N244="zákl. přenesená",J244,0)</f>
        <v>0</v>
      </c>
      <c r="BH244" s="139">
        <f>IF(N244="sníž. přenesená",J244,0)</f>
        <v>0</v>
      </c>
      <c r="BI244" s="139">
        <f>IF(N244="nulová",J244,0)</f>
        <v>0</v>
      </c>
      <c r="BJ244" s="15" t="s">
        <v>84</v>
      </c>
      <c r="BK244" s="139">
        <f>ROUND(I244*H244,2)</f>
        <v>0</v>
      </c>
      <c r="BL244" s="15" t="s">
        <v>196</v>
      </c>
      <c r="BM244" s="138" t="s">
        <v>462</v>
      </c>
    </row>
    <row r="245" spans="2:65" s="1" customFormat="1" ht="11">
      <c r="B245" s="30"/>
      <c r="D245" s="150" t="s">
        <v>181</v>
      </c>
      <c r="F245" s="151" t="s">
        <v>463</v>
      </c>
      <c r="I245" s="152"/>
      <c r="L245" s="30"/>
      <c r="M245" s="153"/>
      <c r="T245" s="54"/>
      <c r="AT245" s="15" t="s">
        <v>181</v>
      </c>
      <c r="AU245" s="15" t="s">
        <v>86</v>
      </c>
    </row>
    <row r="246" spans="2:65" s="1" customFormat="1" ht="24.25" customHeight="1">
      <c r="B246" s="30"/>
      <c r="C246" s="140" t="s">
        <v>464</v>
      </c>
      <c r="D246" s="140" t="s">
        <v>131</v>
      </c>
      <c r="E246" s="141" t="s">
        <v>465</v>
      </c>
      <c r="F246" s="142" t="s">
        <v>466</v>
      </c>
      <c r="G246" s="143" t="s">
        <v>178</v>
      </c>
      <c r="H246" s="144">
        <v>136</v>
      </c>
      <c r="I246" s="145"/>
      <c r="J246" s="146">
        <f>ROUND(I246*H246,2)</f>
        <v>0</v>
      </c>
      <c r="K246" s="142" t="s">
        <v>217</v>
      </c>
      <c r="L246" s="147"/>
      <c r="M246" s="148" t="s">
        <v>1</v>
      </c>
      <c r="N246" s="149" t="s">
        <v>41</v>
      </c>
      <c r="P246" s="136">
        <f>O246*H246</f>
        <v>0</v>
      </c>
      <c r="Q246" s="136">
        <v>6.0000000000000002E-5</v>
      </c>
      <c r="R246" s="136">
        <f>Q246*H246</f>
        <v>8.1600000000000006E-3</v>
      </c>
      <c r="S246" s="136">
        <v>0</v>
      </c>
      <c r="T246" s="137">
        <f>S246*H246</f>
        <v>0</v>
      </c>
      <c r="AR246" s="138" t="s">
        <v>203</v>
      </c>
      <c r="AT246" s="138" t="s">
        <v>131</v>
      </c>
      <c r="AU246" s="138" t="s">
        <v>86</v>
      </c>
      <c r="AY246" s="15" t="s">
        <v>122</v>
      </c>
      <c r="BE246" s="139">
        <f>IF(N246="základní",J246,0)</f>
        <v>0</v>
      </c>
      <c r="BF246" s="139">
        <f>IF(N246="snížená",J246,0)</f>
        <v>0</v>
      </c>
      <c r="BG246" s="139">
        <f>IF(N246="zákl. přenesená",J246,0)</f>
        <v>0</v>
      </c>
      <c r="BH246" s="139">
        <f>IF(N246="sníž. přenesená",J246,0)</f>
        <v>0</v>
      </c>
      <c r="BI246" s="139">
        <f>IF(N246="nulová",J246,0)</f>
        <v>0</v>
      </c>
      <c r="BJ246" s="15" t="s">
        <v>84</v>
      </c>
      <c r="BK246" s="139">
        <f>ROUND(I246*H246,2)</f>
        <v>0</v>
      </c>
      <c r="BL246" s="15" t="s">
        <v>196</v>
      </c>
      <c r="BM246" s="138" t="s">
        <v>467</v>
      </c>
    </row>
    <row r="247" spans="2:65" s="1" customFormat="1" ht="16.5" customHeight="1">
      <c r="B247" s="30"/>
      <c r="C247" s="140" t="s">
        <v>468</v>
      </c>
      <c r="D247" s="140" t="s">
        <v>131</v>
      </c>
      <c r="E247" s="141" t="s">
        <v>406</v>
      </c>
      <c r="F247" s="142" t="s">
        <v>407</v>
      </c>
      <c r="G247" s="143" t="s">
        <v>178</v>
      </c>
      <c r="H247" s="144">
        <v>34</v>
      </c>
      <c r="I247" s="145"/>
      <c r="J247" s="146">
        <f>ROUND(I247*H247,2)</f>
        <v>0</v>
      </c>
      <c r="K247" s="142" t="s">
        <v>217</v>
      </c>
      <c r="L247" s="147"/>
      <c r="M247" s="148" t="s">
        <v>1</v>
      </c>
      <c r="N247" s="149" t="s">
        <v>41</v>
      </c>
      <c r="P247" s="136">
        <f>O247*H247</f>
        <v>0</v>
      </c>
      <c r="Q247" s="136">
        <v>1.0000000000000001E-5</v>
      </c>
      <c r="R247" s="136">
        <f>Q247*H247</f>
        <v>3.4000000000000002E-4</v>
      </c>
      <c r="S247" s="136">
        <v>0</v>
      </c>
      <c r="T247" s="137">
        <f>S247*H247</f>
        <v>0</v>
      </c>
      <c r="AR247" s="138" t="s">
        <v>203</v>
      </c>
      <c r="AT247" s="138" t="s">
        <v>131</v>
      </c>
      <c r="AU247" s="138" t="s">
        <v>86</v>
      </c>
      <c r="AY247" s="15" t="s">
        <v>122</v>
      </c>
      <c r="BE247" s="139">
        <f>IF(N247="základní",J247,0)</f>
        <v>0</v>
      </c>
      <c r="BF247" s="139">
        <f>IF(N247="snížená",J247,0)</f>
        <v>0</v>
      </c>
      <c r="BG247" s="139">
        <f>IF(N247="zákl. přenesená",J247,0)</f>
        <v>0</v>
      </c>
      <c r="BH247" s="139">
        <f>IF(N247="sníž. přenesená",J247,0)</f>
        <v>0</v>
      </c>
      <c r="BI247" s="139">
        <f>IF(N247="nulová",J247,0)</f>
        <v>0</v>
      </c>
      <c r="BJ247" s="15" t="s">
        <v>84</v>
      </c>
      <c r="BK247" s="139">
        <f>ROUND(I247*H247,2)</f>
        <v>0</v>
      </c>
      <c r="BL247" s="15" t="s">
        <v>196</v>
      </c>
      <c r="BM247" s="138" t="s">
        <v>469</v>
      </c>
    </row>
    <row r="248" spans="2:65" s="1" customFormat="1" ht="21.75" customHeight="1">
      <c r="B248" s="30"/>
      <c r="C248" s="140" t="s">
        <v>470</v>
      </c>
      <c r="D248" s="140" t="s">
        <v>131</v>
      </c>
      <c r="E248" s="141" t="s">
        <v>423</v>
      </c>
      <c r="F248" s="142" t="s">
        <v>424</v>
      </c>
      <c r="G248" s="143" t="s">
        <v>178</v>
      </c>
      <c r="H248" s="144">
        <v>32</v>
      </c>
      <c r="I248" s="145"/>
      <c r="J248" s="146">
        <f>ROUND(I248*H248,2)</f>
        <v>0</v>
      </c>
      <c r="K248" s="142" t="s">
        <v>217</v>
      </c>
      <c r="L248" s="147"/>
      <c r="M248" s="148" t="s">
        <v>1</v>
      </c>
      <c r="N248" s="149" t="s">
        <v>41</v>
      </c>
      <c r="P248" s="136">
        <f>O248*H248</f>
        <v>0</v>
      </c>
      <c r="Q248" s="136">
        <v>2.0000000000000002E-5</v>
      </c>
      <c r="R248" s="136">
        <f>Q248*H248</f>
        <v>6.4000000000000005E-4</v>
      </c>
      <c r="S248" s="136">
        <v>0</v>
      </c>
      <c r="T248" s="137">
        <f>S248*H248</f>
        <v>0</v>
      </c>
      <c r="AR248" s="138" t="s">
        <v>203</v>
      </c>
      <c r="AT248" s="138" t="s">
        <v>131</v>
      </c>
      <c r="AU248" s="138" t="s">
        <v>86</v>
      </c>
      <c r="AY248" s="15" t="s">
        <v>122</v>
      </c>
      <c r="BE248" s="139">
        <f>IF(N248="základní",J248,0)</f>
        <v>0</v>
      </c>
      <c r="BF248" s="139">
        <f>IF(N248="snížená",J248,0)</f>
        <v>0</v>
      </c>
      <c r="BG248" s="139">
        <f>IF(N248="zákl. přenesená",J248,0)</f>
        <v>0</v>
      </c>
      <c r="BH248" s="139">
        <f>IF(N248="sníž. přenesená",J248,0)</f>
        <v>0</v>
      </c>
      <c r="BI248" s="139">
        <f>IF(N248="nulová",J248,0)</f>
        <v>0</v>
      </c>
      <c r="BJ248" s="15" t="s">
        <v>84</v>
      </c>
      <c r="BK248" s="139">
        <f>ROUND(I248*H248,2)</f>
        <v>0</v>
      </c>
      <c r="BL248" s="15" t="s">
        <v>196</v>
      </c>
      <c r="BM248" s="138" t="s">
        <v>471</v>
      </c>
    </row>
    <row r="249" spans="2:65" s="1" customFormat="1" ht="21.75" customHeight="1">
      <c r="B249" s="30"/>
      <c r="C249" s="140" t="s">
        <v>472</v>
      </c>
      <c r="D249" s="140" t="s">
        <v>131</v>
      </c>
      <c r="E249" s="141" t="s">
        <v>473</v>
      </c>
      <c r="F249" s="142" t="s">
        <v>474</v>
      </c>
      <c r="G249" s="143" t="s">
        <v>178</v>
      </c>
      <c r="H249" s="144">
        <v>20</v>
      </c>
      <c r="I249" s="145"/>
      <c r="J249" s="146">
        <f>ROUND(I249*H249,2)</f>
        <v>0</v>
      </c>
      <c r="K249" s="142" t="s">
        <v>217</v>
      </c>
      <c r="L249" s="147"/>
      <c r="M249" s="148" t="s">
        <v>1</v>
      </c>
      <c r="N249" s="149" t="s">
        <v>41</v>
      </c>
      <c r="P249" s="136">
        <f>O249*H249</f>
        <v>0</v>
      </c>
      <c r="Q249" s="136">
        <v>3.0000000000000001E-5</v>
      </c>
      <c r="R249" s="136">
        <f>Q249*H249</f>
        <v>6.0000000000000006E-4</v>
      </c>
      <c r="S249" s="136">
        <v>0</v>
      </c>
      <c r="T249" s="137">
        <f>S249*H249</f>
        <v>0</v>
      </c>
      <c r="AR249" s="138" t="s">
        <v>203</v>
      </c>
      <c r="AT249" s="138" t="s">
        <v>131</v>
      </c>
      <c r="AU249" s="138" t="s">
        <v>86</v>
      </c>
      <c r="AY249" s="15" t="s">
        <v>122</v>
      </c>
      <c r="BE249" s="139">
        <f>IF(N249="základní",J249,0)</f>
        <v>0</v>
      </c>
      <c r="BF249" s="139">
        <f>IF(N249="snížená",J249,0)</f>
        <v>0</v>
      </c>
      <c r="BG249" s="139">
        <f>IF(N249="zákl. přenesená",J249,0)</f>
        <v>0</v>
      </c>
      <c r="BH249" s="139">
        <f>IF(N249="sníž. přenesená",J249,0)</f>
        <v>0</v>
      </c>
      <c r="BI249" s="139">
        <f>IF(N249="nulová",J249,0)</f>
        <v>0</v>
      </c>
      <c r="BJ249" s="15" t="s">
        <v>84</v>
      </c>
      <c r="BK249" s="139">
        <f>ROUND(I249*H249,2)</f>
        <v>0</v>
      </c>
      <c r="BL249" s="15" t="s">
        <v>196</v>
      </c>
      <c r="BM249" s="138" t="s">
        <v>475</v>
      </c>
    </row>
    <row r="250" spans="2:65" s="1" customFormat="1" ht="49" customHeight="1">
      <c r="B250" s="30"/>
      <c r="C250" s="127" t="s">
        <v>476</v>
      </c>
      <c r="D250" s="127" t="s">
        <v>125</v>
      </c>
      <c r="E250" s="128" t="s">
        <v>477</v>
      </c>
      <c r="F250" s="129" t="s">
        <v>478</v>
      </c>
      <c r="G250" s="130" t="s">
        <v>178</v>
      </c>
      <c r="H250" s="131">
        <v>24</v>
      </c>
      <c r="I250" s="132"/>
      <c r="J250" s="133">
        <f>ROUND(I250*H250,2)</f>
        <v>0</v>
      </c>
      <c r="K250" s="129" t="s">
        <v>217</v>
      </c>
      <c r="L250" s="30"/>
      <c r="M250" s="134" t="s">
        <v>1</v>
      </c>
      <c r="N250" s="135" t="s">
        <v>41</v>
      </c>
      <c r="P250" s="136">
        <f>O250*H250</f>
        <v>0</v>
      </c>
      <c r="Q250" s="136">
        <v>0</v>
      </c>
      <c r="R250" s="136">
        <f>Q250*H250</f>
        <v>0</v>
      </c>
      <c r="S250" s="136">
        <v>0</v>
      </c>
      <c r="T250" s="137">
        <f>S250*H250</f>
        <v>0</v>
      </c>
      <c r="AR250" s="138" t="s">
        <v>196</v>
      </c>
      <c r="AT250" s="138" t="s">
        <v>125</v>
      </c>
      <c r="AU250" s="138" t="s">
        <v>86</v>
      </c>
      <c r="AY250" s="15" t="s">
        <v>122</v>
      </c>
      <c r="BE250" s="139">
        <f>IF(N250="základní",J250,0)</f>
        <v>0</v>
      </c>
      <c r="BF250" s="139">
        <f>IF(N250="snížená",J250,0)</f>
        <v>0</v>
      </c>
      <c r="BG250" s="139">
        <f>IF(N250="zákl. přenesená",J250,0)</f>
        <v>0</v>
      </c>
      <c r="BH250" s="139">
        <f>IF(N250="sníž. přenesená",J250,0)</f>
        <v>0</v>
      </c>
      <c r="BI250" s="139">
        <f>IF(N250="nulová",J250,0)</f>
        <v>0</v>
      </c>
      <c r="BJ250" s="15" t="s">
        <v>84</v>
      </c>
      <c r="BK250" s="139">
        <f>ROUND(I250*H250,2)</f>
        <v>0</v>
      </c>
      <c r="BL250" s="15" t="s">
        <v>196</v>
      </c>
      <c r="BM250" s="138" t="s">
        <v>479</v>
      </c>
    </row>
    <row r="251" spans="2:65" s="1" customFormat="1" ht="11">
      <c r="B251" s="30"/>
      <c r="D251" s="150" t="s">
        <v>181</v>
      </c>
      <c r="F251" s="151" t="s">
        <v>480</v>
      </c>
      <c r="I251" s="152"/>
      <c r="L251" s="30"/>
      <c r="M251" s="153"/>
      <c r="T251" s="54"/>
      <c r="AT251" s="15" t="s">
        <v>181</v>
      </c>
      <c r="AU251" s="15" t="s">
        <v>86</v>
      </c>
    </row>
    <row r="252" spans="2:65" s="1" customFormat="1" ht="24.25" customHeight="1">
      <c r="B252" s="30"/>
      <c r="C252" s="140" t="s">
        <v>481</v>
      </c>
      <c r="D252" s="140" t="s">
        <v>131</v>
      </c>
      <c r="E252" s="141" t="s">
        <v>482</v>
      </c>
      <c r="F252" s="142" t="s">
        <v>483</v>
      </c>
      <c r="G252" s="143" t="s">
        <v>178</v>
      </c>
      <c r="H252" s="144">
        <v>24</v>
      </c>
      <c r="I252" s="145"/>
      <c r="J252" s="146">
        <f>ROUND(I252*H252,2)</f>
        <v>0</v>
      </c>
      <c r="K252" s="142" t="s">
        <v>217</v>
      </c>
      <c r="L252" s="147"/>
      <c r="M252" s="148" t="s">
        <v>1</v>
      </c>
      <c r="N252" s="149" t="s">
        <v>41</v>
      </c>
      <c r="P252" s="136">
        <f>O252*H252</f>
        <v>0</v>
      </c>
      <c r="Q252" s="136">
        <v>1E-4</v>
      </c>
      <c r="R252" s="136">
        <f>Q252*H252</f>
        <v>2.4000000000000002E-3</v>
      </c>
      <c r="S252" s="136">
        <v>0</v>
      </c>
      <c r="T252" s="137">
        <f>S252*H252</f>
        <v>0</v>
      </c>
      <c r="AR252" s="138" t="s">
        <v>203</v>
      </c>
      <c r="AT252" s="138" t="s">
        <v>131</v>
      </c>
      <c r="AU252" s="138" t="s">
        <v>86</v>
      </c>
      <c r="AY252" s="15" t="s">
        <v>122</v>
      </c>
      <c r="BE252" s="139">
        <f>IF(N252="základní",J252,0)</f>
        <v>0</v>
      </c>
      <c r="BF252" s="139">
        <f>IF(N252="snížená",J252,0)</f>
        <v>0</v>
      </c>
      <c r="BG252" s="139">
        <f>IF(N252="zákl. přenesená",J252,0)</f>
        <v>0</v>
      </c>
      <c r="BH252" s="139">
        <f>IF(N252="sníž. přenesená",J252,0)</f>
        <v>0</v>
      </c>
      <c r="BI252" s="139">
        <f>IF(N252="nulová",J252,0)</f>
        <v>0</v>
      </c>
      <c r="BJ252" s="15" t="s">
        <v>84</v>
      </c>
      <c r="BK252" s="139">
        <f>ROUND(I252*H252,2)</f>
        <v>0</v>
      </c>
      <c r="BL252" s="15" t="s">
        <v>196</v>
      </c>
      <c r="BM252" s="138" t="s">
        <v>484</v>
      </c>
    </row>
    <row r="253" spans="2:65" s="1" customFormat="1" ht="49" customHeight="1">
      <c r="B253" s="30"/>
      <c r="C253" s="127" t="s">
        <v>485</v>
      </c>
      <c r="D253" s="127" t="s">
        <v>125</v>
      </c>
      <c r="E253" s="128" t="s">
        <v>486</v>
      </c>
      <c r="F253" s="129" t="s">
        <v>487</v>
      </c>
      <c r="G253" s="130" t="s">
        <v>178</v>
      </c>
      <c r="H253" s="131">
        <v>22</v>
      </c>
      <c r="I253" s="132"/>
      <c r="J253" s="133">
        <f>ROUND(I253*H253,2)</f>
        <v>0</v>
      </c>
      <c r="K253" s="129" t="s">
        <v>217</v>
      </c>
      <c r="L253" s="30"/>
      <c r="M253" s="134" t="s">
        <v>1</v>
      </c>
      <c r="N253" s="135" t="s">
        <v>41</v>
      </c>
      <c r="P253" s="136">
        <f>O253*H253</f>
        <v>0</v>
      </c>
      <c r="Q253" s="136">
        <v>0</v>
      </c>
      <c r="R253" s="136">
        <f>Q253*H253</f>
        <v>0</v>
      </c>
      <c r="S253" s="136">
        <v>0</v>
      </c>
      <c r="T253" s="137">
        <f>S253*H253</f>
        <v>0</v>
      </c>
      <c r="AR253" s="138" t="s">
        <v>196</v>
      </c>
      <c r="AT253" s="138" t="s">
        <v>125</v>
      </c>
      <c r="AU253" s="138" t="s">
        <v>86</v>
      </c>
      <c r="AY253" s="15" t="s">
        <v>122</v>
      </c>
      <c r="BE253" s="139">
        <f>IF(N253="základní",J253,0)</f>
        <v>0</v>
      </c>
      <c r="BF253" s="139">
        <f>IF(N253="snížená",J253,0)</f>
        <v>0</v>
      </c>
      <c r="BG253" s="139">
        <f>IF(N253="zákl. přenesená",J253,0)</f>
        <v>0</v>
      </c>
      <c r="BH253" s="139">
        <f>IF(N253="sníž. přenesená",J253,0)</f>
        <v>0</v>
      </c>
      <c r="BI253" s="139">
        <f>IF(N253="nulová",J253,0)</f>
        <v>0</v>
      </c>
      <c r="BJ253" s="15" t="s">
        <v>84</v>
      </c>
      <c r="BK253" s="139">
        <f>ROUND(I253*H253,2)</f>
        <v>0</v>
      </c>
      <c r="BL253" s="15" t="s">
        <v>196</v>
      </c>
      <c r="BM253" s="138" t="s">
        <v>488</v>
      </c>
    </row>
    <row r="254" spans="2:65" s="1" customFormat="1" ht="11">
      <c r="B254" s="30"/>
      <c r="D254" s="150" t="s">
        <v>181</v>
      </c>
      <c r="F254" s="151" t="s">
        <v>489</v>
      </c>
      <c r="I254" s="152"/>
      <c r="L254" s="30"/>
      <c r="M254" s="153"/>
      <c r="T254" s="54"/>
      <c r="AT254" s="15" t="s">
        <v>181</v>
      </c>
      <c r="AU254" s="15" t="s">
        <v>86</v>
      </c>
    </row>
    <row r="255" spans="2:65" s="1" customFormat="1" ht="37.75" customHeight="1">
      <c r="B255" s="30"/>
      <c r="C255" s="140" t="s">
        <v>490</v>
      </c>
      <c r="D255" s="140" t="s">
        <v>131</v>
      </c>
      <c r="E255" s="141" t="s">
        <v>491</v>
      </c>
      <c r="F255" s="142" t="s">
        <v>492</v>
      </c>
      <c r="G255" s="143" t="s">
        <v>178</v>
      </c>
      <c r="H255" s="144">
        <v>22</v>
      </c>
      <c r="I255" s="145"/>
      <c r="J255" s="146">
        <f>ROUND(I255*H255,2)</f>
        <v>0</v>
      </c>
      <c r="K255" s="142" t="s">
        <v>217</v>
      </c>
      <c r="L255" s="147"/>
      <c r="M255" s="148" t="s">
        <v>1</v>
      </c>
      <c r="N255" s="149" t="s">
        <v>41</v>
      </c>
      <c r="P255" s="136">
        <f>O255*H255</f>
        <v>0</v>
      </c>
      <c r="Q255" s="136">
        <v>6.9999999999999994E-5</v>
      </c>
      <c r="R255" s="136">
        <f>Q255*H255</f>
        <v>1.5399999999999999E-3</v>
      </c>
      <c r="S255" s="136">
        <v>0</v>
      </c>
      <c r="T255" s="137">
        <f>S255*H255</f>
        <v>0</v>
      </c>
      <c r="AR255" s="138" t="s">
        <v>203</v>
      </c>
      <c r="AT255" s="138" t="s">
        <v>131</v>
      </c>
      <c r="AU255" s="138" t="s">
        <v>86</v>
      </c>
      <c r="AY255" s="15" t="s">
        <v>122</v>
      </c>
      <c r="BE255" s="139">
        <f>IF(N255="základní",J255,0)</f>
        <v>0</v>
      </c>
      <c r="BF255" s="139">
        <f>IF(N255="snížená",J255,0)</f>
        <v>0</v>
      </c>
      <c r="BG255" s="139">
        <f>IF(N255="zákl. přenesená",J255,0)</f>
        <v>0</v>
      </c>
      <c r="BH255" s="139">
        <f>IF(N255="sníž. přenesená",J255,0)</f>
        <v>0</v>
      </c>
      <c r="BI255" s="139">
        <f>IF(N255="nulová",J255,0)</f>
        <v>0</v>
      </c>
      <c r="BJ255" s="15" t="s">
        <v>84</v>
      </c>
      <c r="BK255" s="139">
        <f>ROUND(I255*H255,2)</f>
        <v>0</v>
      </c>
      <c r="BL255" s="15" t="s">
        <v>196</v>
      </c>
      <c r="BM255" s="138" t="s">
        <v>493</v>
      </c>
    </row>
    <row r="256" spans="2:65" s="1" customFormat="1" ht="37.75" customHeight="1">
      <c r="B256" s="30"/>
      <c r="C256" s="127" t="s">
        <v>494</v>
      </c>
      <c r="D256" s="127" t="s">
        <v>125</v>
      </c>
      <c r="E256" s="128" t="s">
        <v>495</v>
      </c>
      <c r="F256" s="129" t="s">
        <v>496</v>
      </c>
      <c r="G256" s="130" t="s">
        <v>178</v>
      </c>
      <c r="H256" s="131">
        <v>19</v>
      </c>
      <c r="I256" s="132"/>
      <c r="J256" s="133">
        <f>ROUND(I256*H256,2)</f>
        <v>0</v>
      </c>
      <c r="K256" s="129" t="s">
        <v>217</v>
      </c>
      <c r="L256" s="30"/>
      <c r="M256" s="134" t="s">
        <v>1</v>
      </c>
      <c r="N256" s="135" t="s">
        <v>41</v>
      </c>
      <c r="P256" s="136">
        <f>O256*H256</f>
        <v>0</v>
      </c>
      <c r="Q256" s="136">
        <v>0</v>
      </c>
      <c r="R256" s="136">
        <f>Q256*H256</f>
        <v>0</v>
      </c>
      <c r="S256" s="136">
        <v>0</v>
      </c>
      <c r="T256" s="137">
        <f>S256*H256</f>
        <v>0</v>
      </c>
      <c r="AR256" s="138" t="s">
        <v>196</v>
      </c>
      <c r="AT256" s="138" t="s">
        <v>125</v>
      </c>
      <c r="AU256" s="138" t="s">
        <v>86</v>
      </c>
      <c r="AY256" s="15" t="s">
        <v>122</v>
      </c>
      <c r="BE256" s="139">
        <f>IF(N256="základní",J256,0)</f>
        <v>0</v>
      </c>
      <c r="BF256" s="139">
        <f>IF(N256="snížená",J256,0)</f>
        <v>0</v>
      </c>
      <c r="BG256" s="139">
        <f>IF(N256="zákl. přenesená",J256,0)</f>
        <v>0</v>
      </c>
      <c r="BH256" s="139">
        <f>IF(N256="sníž. přenesená",J256,0)</f>
        <v>0</v>
      </c>
      <c r="BI256" s="139">
        <f>IF(N256="nulová",J256,0)</f>
        <v>0</v>
      </c>
      <c r="BJ256" s="15" t="s">
        <v>84</v>
      </c>
      <c r="BK256" s="139">
        <f>ROUND(I256*H256,2)</f>
        <v>0</v>
      </c>
      <c r="BL256" s="15" t="s">
        <v>196</v>
      </c>
      <c r="BM256" s="138" t="s">
        <v>497</v>
      </c>
    </row>
    <row r="257" spans="2:65" s="1" customFormat="1" ht="11">
      <c r="B257" s="30"/>
      <c r="D257" s="150" t="s">
        <v>181</v>
      </c>
      <c r="F257" s="151" t="s">
        <v>498</v>
      </c>
      <c r="I257" s="152"/>
      <c r="L257" s="30"/>
      <c r="M257" s="153"/>
      <c r="T257" s="54"/>
      <c r="AT257" s="15" t="s">
        <v>181</v>
      </c>
      <c r="AU257" s="15" t="s">
        <v>86</v>
      </c>
    </row>
    <row r="258" spans="2:65" s="1" customFormat="1" ht="52.25" customHeight="1">
      <c r="B258" s="30"/>
      <c r="C258" s="140" t="s">
        <v>499</v>
      </c>
      <c r="D258" s="140" t="s">
        <v>131</v>
      </c>
      <c r="E258" s="141" t="s">
        <v>500</v>
      </c>
      <c r="F258" s="142" t="s">
        <v>501</v>
      </c>
      <c r="G258" s="143" t="s">
        <v>178</v>
      </c>
      <c r="H258" s="144">
        <v>13</v>
      </c>
      <c r="I258" s="145"/>
      <c r="J258" s="146">
        <f>ROUND(I258*H258,2)</f>
        <v>0</v>
      </c>
      <c r="K258" s="142" t="s">
        <v>1</v>
      </c>
      <c r="L258" s="147"/>
      <c r="M258" s="148" t="s">
        <v>1</v>
      </c>
      <c r="N258" s="149" t="s">
        <v>41</v>
      </c>
      <c r="P258" s="136">
        <f>O258*H258</f>
        <v>0</v>
      </c>
      <c r="Q258" s="136">
        <v>0</v>
      </c>
      <c r="R258" s="136">
        <f>Q258*H258</f>
        <v>0</v>
      </c>
      <c r="S258" s="136">
        <v>0</v>
      </c>
      <c r="T258" s="137">
        <f>S258*H258</f>
        <v>0</v>
      </c>
      <c r="AR258" s="138" t="s">
        <v>203</v>
      </c>
      <c r="AT258" s="138" t="s">
        <v>131</v>
      </c>
      <c r="AU258" s="138" t="s">
        <v>86</v>
      </c>
      <c r="AY258" s="15" t="s">
        <v>122</v>
      </c>
      <c r="BE258" s="139">
        <f>IF(N258="základní",J258,0)</f>
        <v>0</v>
      </c>
      <c r="BF258" s="139">
        <f>IF(N258="snížená",J258,0)</f>
        <v>0</v>
      </c>
      <c r="BG258" s="139">
        <f>IF(N258="zákl. přenesená",J258,0)</f>
        <v>0</v>
      </c>
      <c r="BH258" s="139">
        <f>IF(N258="sníž. přenesená",J258,0)</f>
        <v>0</v>
      </c>
      <c r="BI258" s="139">
        <f>IF(N258="nulová",J258,0)</f>
        <v>0</v>
      </c>
      <c r="BJ258" s="15" t="s">
        <v>84</v>
      </c>
      <c r="BK258" s="139">
        <f>ROUND(I258*H258,2)</f>
        <v>0</v>
      </c>
      <c r="BL258" s="15" t="s">
        <v>196</v>
      </c>
      <c r="BM258" s="138" t="s">
        <v>502</v>
      </c>
    </row>
    <row r="259" spans="2:65" s="1" customFormat="1" ht="44.25" customHeight="1">
      <c r="B259" s="30"/>
      <c r="C259" s="140" t="s">
        <v>503</v>
      </c>
      <c r="D259" s="140" t="s">
        <v>131</v>
      </c>
      <c r="E259" s="141" t="s">
        <v>504</v>
      </c>
      <c r="F259" s="142" t="s">
        <v>505</v>
      </c>
      <c r="G259" s="143" t="s">
        <v>178</v>
      </c>
      <c r="H259" s="144">
        <v>6</v>
      </c>
      <c r="I259" s="145"/>
      <c r="J259" s="146">
        <f>ROUND(I259*H259,2)</f>
        <v>0</v>
      </c>
      <c r="K259" s="142" t="s">
        <v>1</v>
      </c>
      <c r="L259" s="147"/>
      <c r="M259" s="148" t="s">
        <v>1</v>
      </c>
      <c r="N259" s="149" t="s">
        <v>41</v>
      </c>
      <c r="P259" s="136">
        <f>O259*H259</f>
        <v>0</v>
      </c>
      <c r="Q259" s="136">
        <v>0</v>
      </c>
      <c r="R259" s="136">
        <f>Q259*H259</f>
        <v>0</v>
      </c>
      <c r="S259" s="136">
        <v>0</v>
      </c>
      <c r="T259" s="137">
        <f>S259*H259</f>
        <v>0</v>
      </c>
      <c r="AR259" s="138" t="s">
        <v>203</v>
      </c>
      <c r="AT259" s="138" t="s">
        <v>131</v>
      </c>
      <c r="AU259" s="138" t="s">
        <v>86</v>
      </c>
      <c r="AY259" s="15" t="s">
        <v>122</v>
      </c>
      <c r="BE259" s="139">
        <f>IF(N259="základní",J259,0)</f>
        <v>0</v>
      </c>
      <c r="BF259" s="139">
        <f>IF(N259="snížená",J259,0)</f>
        <v>0</v>
      </c>
      <c r="BG259" s="139">
        <f>IF(N259="zákl. přenesená",J259,0)</f>
        <v>0</v>
      </c>
      <c r="BH259" s="139">
        <f>IF(N259="sníž. přenesená",J259,0)</f>
        <v>0</v>
      </c>
      <c r="BI259" s="139">
        <f>IF(N259="nulová",J259,0)</f>
        <v>0</v>
      </c>
      <c r="BJ259" s="15" t="s">
        <v>84</v>
      </c>
      <c r="BK259" s="139">
        <f>ROUND(I259*H259,2)</f>
        <v>0</v>
      </c>
      <c r="BL259" s="15" t="s">
        <v>196</v>
      </c>
      <c r="BM259" s="138" t="s">
        <v>506</v>
      </c>
    </row>
    <row r="260" spans="2:65" s="1" customFormat="1" ht="33" customHeight="1">
      <c r="B260" s="30"/>
      <c r="C260" s="127" t="s">
        <v>507</v>
      </c>
      <c r="D260" s="127" t="s">
        <v>125</v>
      </c>
      <c r="E260" s="128" t="s">
        <v>508</v>
      </c>
      <c r="F260" s="129" t="s">
        <v>509</v>
      </c>
      <c r="G260" s="130" t="s">
        <v>178</v>
      </c>
      <c r="H260" s="131">
        <v>38</v>
      </c>
      <c r="I260" s="132"/>
      <c r="J260" s="133">
        <f>ROUND(I260*H260,2)</f>
        <v>0</v>
      </c>
      <c r="K260" s="129" t="s">
        <v>217</v>
      </c>
      <c r="L260" s="30"/>
      <c r="M260" s="134" t="s">
        <v>1</v>
      </c>
      <c r="N260" s="135" t="s">
        <v>41</v>
      </c>
      <c r="P260" s="136">
        <f>O260*H260</f>
        <v>0</v>
      </c>
      <c r="Q260" s="136">
        <v>0</v>
      </c>
      <c r="R260" s="136">
        <f>Q260*H260</f>
        <v>0</v>
      </c>
      <c r="S260" s="136">
        <v>0</v>
      </c>
      <c r="T260" s="137">
        <f>S260*H260</f>
        <v>0</v>
      </c>
      <c r="AR260" s="138" t="s">
        <v>196</v>
      </c>
      <c r="AT260" s="138" t="s">
        <v>125</v>
      </c>
      <c r="AU260" s="138" t="s">
        <v>86</v>
      </c>
      <c r="AY260" s="15" t="s">
        <v>122</v>
      </c>
      <c r="BE260" s="139">
        <f>IF(N260="základní",J260,0)</f>
        <v>0</v>
      </c>
      <c r="BF260" s="139">
        <f>IF(N260="snížená",J260,0)</f>
        <v>0</v>
      </c>
      <c r="BG260" s="139">
        <f>IF(N260="zákl. přenesená",J260,0)</f>
        <v>0</v>
      </c>
      <c r="BH260" s="139">
        <f>IF(N260="sníž. přenesená",J260,0)</f>
        <v>0</v>
      </c>
      <c r="BI260" s="139">
        <f>IF(N260="nulová",J260,0)</f>
        <v>0</v>
      </c>
      <c r="BJ260" s="15" t="s">
        <v>84</v>
      </c>
      <c r="BK260" s="139">
        <f>ROUND(I260*H260,2)</f>
        <v>0</v>
      </c>
      <c r="BL260" s="15" t="s">
        <v>196</v>
      </c>
      <c r="BM260" s="138" t="s">
        <v>510</v>
      </c>
    </row>
    <row r="261" spans="2:65" s="1" customFormat="1" ht="11">
      <c r="B261" s="30"/>
      <c r="D261" s="150" t="s">
        <v>181</v>
      </c>
      <c r="F261" s="151" t="s">
        <v>511</v>
      </c>
      <c r="I261" s="152"/>
      <c r="L261" s="30"/>
      <c r="M261" s="153"/>
      <c r="T261" s="54"/>
      <c r="AT261" s="15" t="s">
        <v>181</v>
      </c>
      <c r="AU261" s="15" t="s">
        <v>86</v>
      </c>
    </row>
    <row r="262" spans="2:65" s="1" customFormat="1" ht="38.5" customHeight="1">
      <c r="B262" s="30"/>
      <c r="C262" s="140" t="s">
        <v>512</v>
      </c>
      <c r="D262" s="140" t="s">
        <v>131</v>
      </c>
      <c r="E262" s="141" t="s">
        <v>513</v>
      </c>
      <c r="F262" s="142" t="s">
        <v>514</v>
      </c>
      <c r="G262" s="143" t="s">
        <v>178</v>
      </c>
      <c r="H262" s="144">
        <v>30</v>
      </c>
      <c r="I262" s="145"/>
      <c r="J262" s="146">
        <f>ROUND(I262*H262,2)</f>
        <v>0</v>
      </c>
      <c r="K262" s="142" t="s">
        <v>1</v>
      </c>
      <c r="L262" s="147"/>
      <c r="M262" s="148" t="s">
        <v>1</v>
      </c>
      <c r="N262" s="149" t="s">
        <v>41</v>
      </c>
      <c r="P262" s="136">
        <f>O262*H262</f>
        <v>0</v>
      </c>
      <c r="Q262" s="136">
        <v>0</v>
      </c>
      <c r="R262" s="136">
        <f>Q262*H262</f>
        <v>0</v>
      </c>
      <c r="S262" s="136">
        <v>0</v>
      </c>
      <c r="T262" s="137">
        <f>S262*H262</f>
        <v>0</v>
      </c>
      <c r="AR262" s="138" t="s">
        <v>203</v>
      </c>
      <c r="AT262" s="138" t="s">
        <v>131</v>
      </c>
      <c r="AU262" s="138" t="s">
        <v>86</v>
      </c>
      <c r="AY262" s="15" t="s">
        <v>122</v>
      </c>
      <c r="BE262" s="139">
        <f>IF(N262="základní",J262,0)</f>
        <v>0</v>
      </c>
      <c r="BF262" s="139">
        <f>IF(N262="snížená",J262,0)</f>
        <v>0</v>
      </c>
      <c r="BG262" s="139">
        <f>IF(N262="zákl. přenesená",J262,0)</f>
        <v>0</v>
      </c>
      <c r="BH262" s="139">
        <f>IF(N262="sníž. přenesená",J262,0)</f>
        <v>0</v>
      </c>
      <c r="BI262" s="139">
        <f>IF(N262="nulová",J262,0)</f>
        <v>0</v>
      </c>
      <c r="BJ262" s="15" t="s">
        <v>84</v>
      </c>
      <c r="BK262" s="139">
        <f>ROUND(I262*H262,2)</f>
        <v>0</v>
      </c>
      <c r="BL262" s="15" t="s">
        <v>196</v>
      </c>
      <c r="BM262" s="138" t="s">
        <v>515</v>
      </c>
    </row>
    <row r="263" spans="2:65" s="1" customFormat="1" ht="24.25" customHeight="1">
      <c r="B263" s="30"/>
      <c r="C263" s="140" t="s">
        <v>516</v>
      </c>
      <c r="D263" s="140" t="s">
        <v>131</v>
      </c>
      <c r="E263" s="141" t="s">
        <v>517</v>
      </c>
      <c r="F263" s="142" t="s">
        <v>518</v>
      </c>
      <c r="G263" s="143" t="s">
        <v>178</v>
      </c>
      <c r="H263" s="144">
        <v>8</v>
      </c>
      <c r="I263" s="145"/>
      <c r="J263" s="146">
        <f>ROUND(I263*H263,2)</f>
        <v>0</v>
      </c>
      <c r="K263" s="142" t="s">
        <v>1</v>
      </c>
      <c r="L263" s="147"/>
      <c r="M263" s="148" t="s">
        <v>1</v>
      </c>
      <c r="N263" s="149" t="s">
        <v>41</v>
      </c>
      <c r="P263" s="136">
        <f>O263*H263</f>
        <v>0</v>
      </c>
      <c r="Q263" s="136">
        <v>0</v>
      </c>
      <c r="R263" s="136">
        <f>Q263*H263</f>
        <v>0</v>
      </c>
      <c r="S263" s="136">
        <v>0</v>
      </c>
      <c r="T263" s="137">
        <f>S263*H263</f>
        <v>0</v>
      </c>
      <c r="AR263" s="138" t="s">
        <v>203</v>
      </c>
      <c r="AT263" s="138" t="s">
        <v>131</v>
      </c>
      <c r="AU263" s="138" t="s">
        <v>86</v>
      </c>
      <c r="AY263" s="15" t="s">
        <v>122</v>
      </c>
      <c r="BE263" s="139">
        <f>IF(N263="základní",J263,0)</f>
        <v>0</v>
      </c>
      <c r="BF263" s="139">
        <f>IF(N263="snížená",J263,0)</f>
        <v>0</v>
      </c>
      <c r="BG263" s="139">
        <f>IF(N263="zákl. přenesená",J263,0)</f>
        <v>0</v>
      </c>
      <c r="BH263" s="139">
        <f>IF(N263="sníž. přenesená",J263,0)</f>
        <v>0</v>
      </c>
      <c r="BI263" s="139">
        <f>IF(N263="nulová",J263,0)</f>
        <v>0</v>
      </c>
      <c r="BJ263" s="15" t="s">
        <v>84</v>
      </c>
      <c r="BK263" s="139">
        <f>ROUND(I263*H263,2)</f>
        <v>0</v>
      </c>
      <c r="BL263" s="15" t="s">
        <v>196</v>
      </c>
      <c r="BM263" s="138" t="s">
        <v>519</v>
      </c>
    </row>
    <row r="264" spans="2:65" s="1" customFormat="1" ht="37.75" customHeight="1">
      <c r="B264" s="30"/>
      <c r="C264" s="127" t="s">
        <v>520</v>
      </c>
      <c r="D264" s="127" t="s">
        <v>125</v>
      </c>
      <c r="E264" s="128" t="s">
        <v>521</v>
      </c>
      <c r="F264" s="129" t="s">
        <v>522</v>
      </c>
      <c r="G264" s="130" t="s">
        <v>178</v>
      </c>
      <c r="H264" s="131">
        <v>158</v>
      </c>
      <c r="I264" s="132"/>
      <c r="J264" s="133">
        <f>ROUND(I264*H264,2)</f>
        <v>0</v>
      </c>
      <c r="K264" s="129" t="s">
        <v>217</v>
      </c>
      <c r="L264" s="30"/>
      <c r="M264" s="134" t="s">
        <v>1</v>
      </c>
      <c r="N264" s="135" t="s">
        <v>41</v>
      </c>
      <c r="P264" s="136">
        <f>O264*H264</f>
        <v>0</v>
      </c>
      <c r="Q264" s="136">
        <v>0</v>
      </c>
      <c r="R264" s="136">
        <f>Q264*H264</f>
        <v>0</v>
      </c>
      <c r="S264" s="136">
        <v>0</v>
      </c>
      <c r="T264" s="137">
        <f>S264*H264</f>
        <v>0</v>
      </c>
      <c r="AR264" s="138" t="s">
        <v>196</v>
      </c>
      <c r="AT264" s="138" t="s">
        <v>125</v>
      </c>
      <c r="AU264" s="138" t="s">
        <v>86</v>
      </c>
      <c r="AY264" s="15" t="s">
        <v>122</v>
      </c>
      <c r="BE264" s="139">
        <f>IF(N264="základní",J264,0)</f>
        <v>0</v>
      </c>
      <c r="BF264" s="139">
        <f>IF(N264="snížená",J264,0)</f>
        <v>0</v>
      </c>
      <c r="BG264" s="139">
        <f>IF(N264="zákl. přenesená",J264,0)</f>
        <v>0</v>
      </c>
      <c r="BH264" s="139">
        <f>IF(N264="sníž. přenesená",J264,0)</f>
        <v>0</v>
      </c>
      <c r="BI264" s="139">
        <f>IF(N264="nulová",J264,0)</f>
        <v>0</v>
      </c>
      <c r="BJ264" s="15" t="s">
        <v>84</v>
      </c>
      <c r="BK264" s="139">
        <f>ROUND(I264*H264,2)</f>
        <v>0</v>
      </c>
      <c r="BL264" s="15" t="s">
        <v>196</v>
      </c>
      <c r="BM264" s="138" t="s">
        <v>523</v>
      </c>
    </row>
    <row r="265" spans="2:65" s="1" customFormat="1" ht="11">
      <c r="B265" s="30"/>
      <c r="D265" s="150" t="s">
        <v>181</v>
      </c>
      <c r="F265" s="151" t="s">
        <v>524</v>
      </c>
      <c r="I265" s="152"/>
      <c r="L265" s="30"/>
      <c r="M265" s="153"/>
      <c r="T265" s="54"/>
      <c r="AT265" s="15" t="s">
        <v>181</v>
      </c>
      <c r="AU265" s="15" t="s">
        <v>86</v>
      </c>
    </row>
    <row r="266" spans="2:65" s="1" customFormat="1" ht="24.25" customHeight="1">
      <c r="B266" s="30"/>
      <c r="C266" s="140" t="s">
        <v>525</v>
      </c>
      <c r="D266" s="140" t="s">
        <v>131</v>
      </c>
      <c r="E266" s="141" t="s">
        <v>526</v>
      </c>
      <c r="F266" s="142" t="s">
        <v>527</v>
      </c>
      <c r="G266" s="143" t="s">
        <v>178</v>
      </c>
      <c r="H266" s="144">
        <v>51</v>
      </c>
      <c r="I266" s="145"/>
      <c r="J266" s="146">
        <f t="shared" ref="J266:J272" si="10">ROUND(I266*H266,2)</f>
        <v>0</v>
      </c>
      <c r="K266" s="142" t="s">
        <v>1</v>
      </c>
      <c r="L266" s="147"/>
      <c r="M266" s="148" t="s">
        <v>1</v>
      </c>
      <c r="N266" s="149" t="s">
        <v>41</v>
      </c>
      <c r="P266" s="136">
        <f t="shared" ref="P266:P272" si="11">O266*H266</f>
        <v>0</v>
      </c>
      <c r="Q266" s="136">
        <v>0</v>
      </c>
      <c r="R266" s="136">
        <f t="shared" ref="R266:R272" si="12">Q266*H266</f>
        <v>0</v>
      </c>
      <c r="S266" s="136">
        <v>0</v>
      </c>
      <c r="T266" s="137">
        <f t="shared" ref="T266:T272" si="13">S266*H266</f>
        <v>0</v>
      </c>
      <c r="AR266" s="138" t="s">
        <v>203</v>
      </c>
      <c r="AT266" s="138" t="s">
        <v>131</v>
      </c>
      <c r="AU266" s="138" t="s">
        <v>86</v>
      </c>
      <c r="AY266" s="15" t="s">
        <v>122</v>
      </c>
      <c r="BE266" s="139">
        <f t="shared" ref="BE266:BE272" si="14">IF(N266="základní",J266,0)</f>
        <v>0</v>
      </c>
      <c r="BF266" s="139">
        <f t="shared" ref="BF266:BF272" si="15">IF(N266="snížená",J266,0)</f>
        <v>0</v>
      </c>
      <c r="BG266" s="139">
        <f t="shared" ref="BG266:BG272" si="16">IF(N266="zákl. přenesená",J266,0)</f>
        <v>0</v>
      </c>
      <c r="BH266" s="139">
        <f t="shared" ref="BH266:BH272" si="17">IF(N266="sníž. přenesená",J266,0)</f>
        <v>0</v>
      </c>
      <c r="BI266" s="139">
        <f t="shared" ref="BI266:BI272" si="18">IF(N266="nulová",J266,0)</f>
        <v>0</v>
      </c>
      <c r="BJ266" s="15" t="s">
        <v>84</v>
      </c>
      <c r="BK266" s="139">
        <f t="shared" ref="BK266:BK272" si="19">ROUND(I266*H266,2)</f>
        <v>0</v>
      </c>
      <c r="BL266" s="15" t="s">
        <v>196</v>
      </c>
      <c r="BM266" s="138" t="s">
        <v>528</v>
      </c>
    </row>
    <row r="267" spans="2:65" s="1" customFormat="1" ht="55.5" customHeight="1">
      <c r="B267" s="30"/>
      <c r="C267" s="140" t="s">
        <v>529</v>
      </c>
      <c r="D267" s="140" t="s">
        <v>131</v>
      </c>
      <c r="E267" s="141" t="s">
        <v>530</v>
      </c>
      <c r="F267" s="142" t="s">
        <v>531</v>
      </c>
      <c r="G267" s="143" t="s">
        <v>178</v>
      </c>
      <c r="H267" s="144">
        <v>78</v>
      </c>
      <c r="I267" s="145"/>
      <c r="J267" s="146">
        <f t="shared" si="10"/>
        <v>0</v>
      </c>
      <c r="K267" s="142" t="s">
        <v>1</v>
      </c>
      <c r="L267" s="147"/>
      <c r="M267" s="148" t="s">
        <v>1</v>
      </c>
      <c r="N267" s="149" t="s">
        <v>41</v>
      </c>
      <c r="P267" s="136">
        <f t="shared" si="11"/>
        <v>0</v>
      </c>
      <c r="Q267" s="136">
        <v>0</v>
      </c>
      <c r="R267" s="136">
        <f t="shared" si="12"/>
        <v>0</v>
      </c>
      <c r="S267" s="136">
        <v>0</v>
      </c>
      <c r="T267" s="137">
        <f t="shared" si="13"/>
        <v>0</v>
      </c>
      <c r="AR267" s="138" t="s">
        <v>203</v>
      </c>
      <c r="AT267" s="138" t="s">
        <v>131</v>
      </c>
      <c r="AU267" s="138" t="s">
        <v>86</v>
      </c>
      <c r="AY267" s="15" t="s">
        <v>122</v>
      </c>
      <c r="BE267" s="139">
        <f t="shared" si="14"/>
        <v>0</v>
      </c>
      <c r="BF267" s="139">
        <f t="shared" si="15"/>
        <v>0</v>
      </c>
      <c r="BG267" s="139">
        <f t="shared" si="16"/>
        <v>0</v>
      </c>
      <c r="BH267" s="139">
        <f t="shared" si="17"/>
        <v>0</v>
      </c>
      <c r="BI267" s="139">
        <f t="shared" si="18"/>
        <v>0</v>
      </c>
      <c r="BJ267" s="15" t="s">
        <v>84</v>
      </c>
      <c r="BK267" s="139">
        <f t="shared" si="19"/>
        <v>0</v>
      </c>
      <c r="BL267" s="15" t="s">
        <v>196</v>
      </c>
      <c r="BM267" s="138" t="s">
        <v>532</v>
      </c>
    </row>
    <row r="268" spans="2:65" s="1" customFormat="1" ht="24.25" customHeight="1">
      <c r="B268" s="30"/>
      <c r="C268" s="140" t="s">
        <v>533</v>
      </c>
      <c r="D268" s="140" t="s">
        <v>131</v>
      </c>
      <c r="E268" s="141" t="s">
        <v>534</v>
      </c>
      <c r="F268" s="142" t="s">
        <v>535</v>
      </c>
      <c r="G268" s="143" t="s">
        <v>178</v>
      </c>
      <c r="H268" s="144">
        <v>16</v>
      </c>
      <c r="I268" s="145"/>
      <c r="J268" s="146">
        <f t="shared" si="10"/>
        <v>0</v>
      </c>
      <c r="K268" s="142" t="s">
        <v>1</v>
      </c>
      <c r="L268" s="147"/>
      <c r="M268" s="148" t="s">
        <v>1</v>
      </c>
      <c r="N268" s="149" t="s">
        <v>41</v>
      </c>
      <c r="P268" s="136">
        <f t="shared" si="11"/>
        <v>0</v>
      </c>
      <c r="Q268" s="136">
        <v>0</v>
      </c>
      <c r="R268" s="136">
        <f t="shared" si="12"/>
        <v>0</v>
      </c>
      <c r="S268" s="136">
        <v>0</v>
      </c>
      <c r="T268" s="137">
        <f t="shared" si="13"/>
        <v>0</v>
      </c>
      <c r="AR268" s="138" t="s">
        <v>203</v>
      </c>
      <c r="AT268" s="138" t="s">
        <v>131</v>
      </c>
      <c r="AU268" s="138" t="s">
        <v>86</v>
      </c>
      <c r="AY268" s="15" t="s">
        <v>122</v>
      </c>
      <c r="BE268" s="139">
        <f t="shared" si="14"/>
        <v>0</v>
      </c>
      <c r="BF268" s="139">
        <f t="shared" si="15"/>
        <v>0</v>
      </c>
      <c r="BG268" s="139">
        <f t="shared" si="16"/>
        <v>0</v>
      </c>
      <c r="BH268" s="139">
        <f t="shared" si="17"/>
        <v>0</v>
      </c>
      <c r="BI268" s="139">
        <f t="shared" si="18"/>
        <v>0</v>
      </c>
      <c r="BJ268" s="15" t="s">
        <v>84</v>
      </c>
      <c r="BK268" s="139">
        <f t="shared" si="19"/>
        <v>0</v>
      </c>
      <c r="BL268" s="15" t="s">
        <v>196</v>
      </c>
      <c r="BM268" s="138" t="s">
        <v>536</v>
      </c>
    </row>
    <row r="269" spans="2:65" s="1" customFormat="1" ht="38.5" customHeight="1">
      <c r="B269" s="30"/>
      <c r="C269" s="140" t="s">
        <v>537</v>
      </c>
      <c r="D269" s="140" t="s">
        <v>131</v>
      </c>
      <c r="E269" s="141" t="s">
        <v>125</v>
      </c>
      <c r="F269" s="142" t="s">
        <v>538</v>
      </c>
      <c r="G269" s="143" t="s">
        <v>178</v>
      </c>
      <c r="H269" s="144">
        <v>6</v>
      </c>
      <c r="I269" s="145"/>
      <c r="J269" s="146">
        <f t="shared" si="10"/>
        <v>0</v>
      </c>
      <c r="K269" s="142" t="s">
        <v>1</v>
      </c>
      <c r="L269" s="147"/>
      <c r="M269" s="148" t="s">
        <v>1</v>
      </c>
      <c r="N269" s="149" t="s">
        <v>41</v>
      </c>
      <c r="P269" s="136">
        <f t="shared" si="11"/>
        <v>0</v>
      </c>
      <c r="Q269" s="136">
        <v>0</v>
      </c>
      <c r="R269" s="136">
        <f t="shared" si="12"/>
        <v>0</v>
      </c>
      <c r="S269" s="136">
        <v>0</v>
      </c>
      <c r="T269" s="137">
        <f t="shared" si="13"/>
        <v>0</v>
      </c>
      <c r="AR269" s="138" t="s">
        <v>203</v>
      </c>
      <c r="AT269" s="138" t="s">
        <v>131</v>
      </c>
      <c r="AU269" s="138" t="s">
        <v>86</v>
      </c>
      <c r="AY269" s="15" t="s">
        <v>122</v>
      </c>
      <c r="BE269" s="139">
        <f t="shared" si="14"/>
        <v>0</v>
      </c>
      <c r="BF269" s="139">
        <f t="shared" si="15"/>
        <v>0</v>
      </c>
      <c r="BG269" s="139">
        <f t="shared" si="16"/>
        <v>0</v>
      </c>
      <c r="BH269" s="139">
        <f t="shared" si="17"/>
        <v>0</v>
      </c>
      <c r="BI269" s="139">
        <f t="shared" si="18"/>
        <v>0</v>
      </c>
      <c r="BJ269" s="15" t="s">
        <v>84</v>
      </c>
      <c r="BK269" s="139">
        <f t="shared" si="19"/>
        <v>0</v>
      </c>
      <c r="BL269" s="15" t="s">
        <v>196</v>
      </c>
      <c r="BM269" s="138" t="s">
        <v>539</v>
      </c>
    </row>
    <row r="270" spans="2:65" s="1" customFormat="1" ht="24.25" customHeight="1">
      <c r="B270" s="30"/>
      <c r="C270" s="140" t="s">
        <v>540</v>
      </c>
      <c r="D270" s="140" t="s">
        <v>131</v>
      </c>
      <c r="E270" s="141" t="s">
        <v>131</v>
      </c>
      <c r="F270" s="142" t="s">
        <v>541</v>
      </c>
      <c r="G270" s="143" t="s">
        <v>178</v>
      </c>
      <c r="H270" s="144">
        <v>2</v>
      </c>
      <c r="I270" s="145"/>
      <c r="J270" s="146">
        <f t="shared" si="10"/>
        <v>0</v>
      </c>
      <c r="K270" s="142" t="s">
        <v>1</v>
      </c>
      <c r="L270" s="147"/>
      <c r="M270" s="148" t="s">
        <v>1</v>
      </c>
      <c r="N270" s="149" t="s">
        <v>41</v>
      </c>
      <c r="P270" s="136">
        <f t="shared" si="11"/>
        <v>0</v>
      </c>
      <c r="Q270" s="136">
        <v>0</v>
      </c>
      <c r="R270" s="136">
        <f t="shared" si="12"/>
        <v>0</v>
      </c>
      <c r="S270" s="136">
        <v>0</v>
      </c>
      <c r="T270" s="137">
        <f t="shared" si="13"/>
        <v>0</v>
      </c>
      <c r="AR270" s="138" t="s">
        <v>203</v>
      </c>
      <c r="AT270" s="138" t="s">
        <v>131</v>
      </c>
      <c r="AU270" s="138" t="s">
        <v>86</v>
      </c>
      <c r="AY270" s="15" t="s">
        <v>122</v>
      </c>
      <c r="BE270" s="139">
        <f t="shared" si="14"/>
        <v>0</v>
      </c>
      <c r="BF270" s="139">
        <f t="shared" si="15"/>
        <v>0</v>
      </c>
      <c r="BG270" s="139">
        <f t="shared" si="16"/>
        <v>0</v>
      </c>
      <c r="BH270" s="139">
        <f t="shared" si="17"/>
        <v>0</v>
      </c>
      <c r="BI270" s="139">
        <f t="shared" si="18"/>
        <v>0</v>
      </c>
      <c r="BJ270" s="15" t="s">
        <v>84</v>
      </c>
      <c r="BK270" s="139">
        <f t="shared" si="19"/>
        <v>0</v>
      </c>
      <c r="BL270" s="15" t="s">
        <v>196</v>
      </c>
      <c r="BM270" s="138" t="s">
        <v>542</v>
      </c>
    </row>
    <row r="271" spans="2:65" s="1" customFormat="1" ht="24.25" customHeight="1">
      <c r="B271" s="30"/>
      <c r="C271" s="140" t="s">
        <v>543</v>
      </c>
      <c r="D271" s="140" t="s">
        <v>131</v>
      </c>
      <c r="E271" s="141" t="s">
        <v>544</v>
      </c>
      <c r="F271" s="142" t="s">
        <v>545</v>
      </c>
      <c r="G271" s="143" t="s">
        <v>178</v>
      </c>
      <c r="H271" s="144">
        <v>5</v>
      </c>
      <c r="I271" s="145"/>
      <c r="J271" s="146">
        <f t="shared" si="10"/>
        <v>0</v>
      </c>
      <c r="K271" s="142" t="s">
        <v>1</v>
      </c>
      <c r="L271" s="147"/>
      <c r="M271" s="148" t="s">
        <v>1</v>
      </c>
      <c r="N271" s="149" t="s">
        <v>41</v>
      </c>
      <c r="P271" s="136">
        <f t="shared" si="11"/>
        <v>0</v>
      </c>
      <c r="Q271" s="136">
        <v>0</v>
      </c>
      <c r="R271" s="136">
        <f t="shared" si="12"/>
        <v>0</v>
      </c>
      <c r="S271" s="136">
        <v>0</v>
      </c>
      <c r="T271" s="137">
        <f t="shared" si="13"/>
        <v>0</v>
      </c>
      <c r="AR271" s="138" t="s">
        <v>203</v>
      </c>
      <c r="AT271" s="138" t="s">
        <v>131</v>
      </c>
      <c r="AU271" s="138" t="s">
        <v>86</v>
      </c>
      <c r="AY271" s="15" t="s">
        <v>122</v>
      </c>
      <c r="BE271" s="139">
        <f t="shared" si="14"/>
        <v>0</v>
      </c>
      <c r="BF271" s="139">
        <f t="shared" si="15"/>
        <v>0</v>
      </c>
      <c r="BG271" s="139">
        <f t="shared" si="16"/>
        <v>0</v>
      </c>
      <c r="BH271" s="139">
        <f t="shared" si="17"/>
        <v>0</v>
      </c>
      <c r="BI271" s="139">
        <f t="shared" si="18"/>
        <v>0</v>
      </c>
      <c r="BJ271" s="15" t="s">
        <v>84</v>
      </c>
      <c r="BK271" s="139">
        <f t="shared" si="19"/>
        <v>0</v>
      </c>
      <c r="BL271" s="15" t="s">
        <v>196</v>
      </c>
      <c r="BM271" s="138" t="s">
        <v>546</v>
      </c>
    </row>
    <row r="272" spans="2:65" s="1" customFormat="1" ht="37.75" customHeight="1">
      <c r="B272" s="30"/>
      <c r="C272" s="127" t="s">
        <v>547</v>
      </c>
      <c r="D272" s="127" t="s">
        <v>125</v>
      </c>
      <c r="E272" s="128" t="s">
        <v>548</v>
      </c>
      <c r="F272" s="129" t="s">
        <v>549</v>
      </c>
      <c r="G272" s="130" t="s">
        <v>178</v>
      </c>
      <c r="H272" s="131">
        <v>24</v>
      </c>
      <c r="I272" s="132"/>
      <c r="J272" s="133">
        <f t="shared" si="10"/>
        <v>0</v>
      </c>
      <c r="K272" s="129" t="s">
        <v>217</v>
      </c>
      <c r="L272" s="30"/>
      <c r="M272" s="134" t="s">
        <v>1</v>
      </c>
      <c r="N272" s="135" t="s">
        <v>41</v>
      </c>
      <c r="P272" s="136">
        <f t="shared" si="11"/>
        <v>0</v>
      </c>
      <c r="Q272" s="136">
        <v>0</v>
      </c>
      <c r="R272" s="136">
        <f t="shared" si="12"/>
        <v>0</v>
      </c>
      <c r="S272" s="136">
        <v>0</v>
      </c>
      <c r="T272" s="137">
        <f t="shared" si="13"/>
        <v>0</v>
      </c>
      <c r="AR272" s="138" t="s">
        <v>196</v>
      </c>
      <c r="AT272" s="138" t="s">
        <v>125</v>
      </c>
      <c r="AU272" s="138" t="s">
        <v>86</v>
      </c>
      <c r="AY272" s="15" t="s">
        <v>122</v>
      </c>
      <c r="BE272" s="139">
        <f t="shared" si="14"/>
        <v>0</v>
      </c>
      <c r="BF272" s="139">
        <f t="shared" si="15"/>
        <v>0</v>
      </c>
      <c r="BG272" s="139">
        <f t="shared" si="16"/>
        <v>0</v>
      </c>
      <c r="BH272" s="139">
        <f t="shared" si="17"/>
        <v>0</v>
      </c>
      <c r="BI272" s="139">
        <f t="shared" si="18"/>
        <v>0</v>
      </c>
      <c r="BJ272" s="15" t="s">
        <v>84</v>
      </c>
      <c r="BK272" s="139">
        <f t="shared" si="19"/>
        <v>0</v>
      </c>
      <c r="BL272" s="15" t="s">
        <v>196</v>
      </c>
      <c r="BM272" s="138" t="s">
        <v>550</v>
      </c>
    </row>
    <row r="273" spans="2:65" s="1" customFormat="1" ht="11">
      <c r="B273" s="30"/>
      <c r="D273" s="150" t="s">
        <v>181</v>
      </c>
      <c r="F273" s="151" t="s">
        <v>551</v>
      </c>
      <c r="I273" s="152"/>
      <c r="L273" s="30"/>
      <c r="M273" s="153"/>
      <c r="T273" s="54"/>
      <c r="AT273" s="15" t="s">
        <v>181</v>
      </c>
      <c r="AU273" s="15" t="s">
        <v>86</v>
      </c>
    </row>
    <row r="274" spans="2:65" s="1" customFormat="1" ht="55.5" customHeight="1">
      <c r="B274" s="30"/>
      <c r="C274" s="140" t="s">
        <v>552</v>
      </c>
      <c r="D274" s="140" t="s">
        <v>131</v>
      </c>
      <c r="E274" s="141" t="s">
        <v>553</v>
      </c>
      <c r="F274" s="142" t="s">
        <v>554</v>
      </c>
      <c r="G274" s="143" t="s">
        <v>178</v>
      </c>
      <c r="H274" s="144">
        <v>14</v>
      </c>
      <c r="I274" s="145"/>
      <c r="J274" s="146">
        <f>ROUND(I274*H274,2)</f>
        <v>0</v>
      </c>
      <c r="K274" s="142" t="s">
        <v>1</v>
      </c>
      <c r="L274" s="147"/>
      <c r="M274" s="148" t="s">
        <v>1</v>
      </c>
      <c r="N274" s="149" t="s">
        <v>41</v>
      </c>
      <c r="P274" s="136">
        <f>O274*H274</f>
        <v>0</v>
      </c>
      <c r="Q274" s="136">
        <v>0</v>
      </c>
      <c r="R274" s="136">
        <f>Q274*H274</f>
        <v>0</v>
      </c>
      <c r="S274" s="136">
        <v>0</v>
      </c>
      <c r="T274" s="137">
        <f>S274*H274</f>
        <v>0</v>
      </c>
      <c r="AR274" s="138" t="s">
        <v>203</v>
      </c>
      <c r="AT274" s="138" t="s">
        <v>131</v>
      </c>
      <c r="AU274" s="138" t="s">
        <v>86</v>
      </c>
      <c r="AY274" s="15" t="s">
        <v>122</v>
      </c>
      <c r="BE274" s="139">
        <f>IF(N274="základní",J274,0)</f>
        <v>0</v>
      </c>
      <c r="BF274" s="139">
        <f>IF(N274="snížená",J274,0)</f>
        <v>0</v>
      </c>
      <c r="BG274" s="139">
        <f>IF(N274="zákl. přenesená",J274,0)</f>
        <v>0</v>
      </c>
      <c r="BH274" s="139">
        <f>IF(N274="sníž. přenesená",J274,0)</f>
        <v>0</v>
      </c>
      <c r="BI274" s="139">
        <f>IF(N274="nulová",J274,0)</f>
        <v>0</v>
      </c>
      <c r="BJ274" s="15" t="s">
        <v>84</v>
      </c>
      <c r="BK274" s="139">
        <f>ROUND(I274*H274,2)</f>
        <v>0</v>
      </c>
      <c r="BL274" s="15" t="s">
        <v>196</v>
      </c>
      <c r="BM274" s="138" t="s">
        <v>555</v>
      </c>
    </row>
    <row r="275" spans="2:65" s="12" customFormat="1" ht="12">
      <c r="B275" s="154"/>
      <c r="D275" s="155" t="s">
        <v>223</v>
      </c>
      <c r="E275" s="161" t="s">
        <v>1</v>
      </c>
      <c r="F275" s="156" t="s">
        <v>556</v>
      </c>
      <c r="H275" s="157">
        <v>10</v>
      </c>
      <c r="I275" s="158"/>
      <c r="L275" s="154"/>
      <c r="M275" s="159"/>
      <c r="T275" s="160"/>
      <c r="AT275" s="161" t="s">
        <v>223</v>
      </c>
      <c r="AU275" s="161" t="s">
        <v>86</v>
      </c>
      <c r="AV275" s="12" t="s">
        <v>86</v>
      </c>
      <c r="AW275" s="12" t="s">
        <v>30</v>
      </c>
      <c r="AX275" s="12" t="s">
        <v>76</v>
      </c>
      <c r="AY275" s="161" t="s">
        <v>122</v>
      </c>
    </row>
    <row r="276" spans="2:65" s="12" customFormat="1" ht="12">
      <c r="B276" s="154"/>
      <c r="D276" s="155" t="s">
        <v>223</v>
      </c>
      <c r="E276" s="161" t="s">
        <v>1</v>
      </c>
      <c r="F276" s="156" t="s">
        <v>557</v>
      </c>
      <c r="H276" s="157">
        <v>2</v>
      </c>
      <c r="I276" s="158"/>
      <c r="L276" s="154"/>
      <c r="M276" s="159"/>
      <c r="T276" s="160"/>
      <c r="AT276" s="161" t="s">
        <v>223</v>
      </c>
      <c r="AU276" s="161" t="s">
        <v>86</v>
      </c>
      <c r="AV276" s="12" t="s">
        <v>86</v>
      </c>
      <c r="AW276" s="12" t="s">
        <v>30</v>
      </c>
      <c r="AX276" s="12" t="s">
        <v>76</v>
      </c>
      <c r="AY276" s="161" t="s">
        <v>122</v>
      </c>
    </row>
    <row r="277" spans="2:65" s="12" customFormat="1" ht="12">
      <c r="B277" s="154"/>
      <c r="D277" s="155" t="s">
        <v>223</v>
      </c>
      <c r="E277" s="161" t="s">
        <v>1</v>
      </c>
      <c r="F277" s="156" t="s">
        <v>558</v>
      </c>
      <c r="H277" s="157">
        <v>2</v>
      </c>
      <c r="I277" s="158"/>
      <c r="L277" s="154"/>
      <c r="M277" s="159"/>
      <c r="T277" s="160"/>
      <c r="AT277" s="161" t="s">
        <v>223</v>
      </c>
      <c r="AU277" s="161" t="s">
        <v>86</v>
      </c>
      <c r="AV277" s="12" t="s">
        <v>86</v>
      </c>
      <c r="AW277" s="12" t="s">
        <v>30</v>
      </c>
      <c r="AX277" s="12" t="s">
        <v>76</v>
      </c>
      <c r="AY277" s="161" t="s">
        <v>122</v>
      </c>
    </row>
    <row r="278" spans="2:65" s="13" customFormat="1" ht="12">
      <c r="B278" s="162"/>
      <c r="D278" s="155" t="s">
        <v>223</v>
      </c>
      <c r="E278" s="163" t="s">
        <v>1</v>
      </c>
      <c r="F278" s="164" t="s">
        <v>559</v>
      </c>
      <c r="H278" s="165">
        <v>14</v>
      </c>
      <c r="I278" s="166"/>
      <c r="L278" s="162"/>
      <c r="M278" s="167"/>
      <c r="T278" s="168"/>
      <c r="AT278" s="163" t="s">
        <v>223</v>
      </c>
      <c r="AU278" s="163" t="s">
        <v>86</v>
      </c>
      <c r="AV278" s="13" t="s">
        <v>129</v>
      </c>
      <c r="AW278" s="13" t="s">
        <v>30</v>
      </c>
      <c r="AX278" s="13" t="s">
        <v>84</v>
      </c>
      <c r="AY278" s="163" t="s">
        <v>122</v>
      </c>
    </row>
    <row r="279" spans="2:65" s="1" customFormat="1" ht="38.5" customHeight="1">
      <c r="B279" s="30"/>
      <c r="C279" s="140" t="s">
        <v>560</v>
      </c>
      <c r="D279" s="140" t="s">
        <v>131</v>
      </c>
      <c r="E279" s="141" t="s">
        <v>561</v>
      </c>
      <c r="F279" s="142" t="s">
        <v>562</v>
      </c>
      <c r="G279" s="143" t="s">
        <v>178</v>
      </c>
      <c r="H279" s="144">
        <v>24</v>
      </c>
      <c r="I279" s="145"/>
      <c r="J279" s="146">
        <f>ROUND(I279*H279,2)</f>
        <v>0</v>
      </c>
      <c r="K279" s="142" t="s">
        <v>1</v>
      </c>
      <c r="L279" s="147"/>
      <c r="M279" s="148" t="s">
        <v>1</v>
      </c>
      <c r="N279" s="149" t="s">
        <v>41</v>
      </c>
      <c r="P279" s="136">
        <f>O279*H279</f>
        <v>0</v>
      </c>
      <c r="Q279" s="136">
        <v>0</v>
      </c>
      <c r="R279" s="136">
        <f>Q279*H279</f>
        <v>0</v>
      </c>
      <c r="S279" s="136">
        <v>0</v>
      </c>
      <c r="T279" s="137">
        <f>S279*H279</f>
        <v>0</v>
      </c>
      <c r="AR279" s="138" t="s">
        <v>203</v>
      </c>
      <c r="AT279" s="138" t="s">
        <v>131</v>
      </c>
      <c r="AU279" s="138" t="s">
        <v>86</v>
      </c>
      <c r="AY279" s="15" t="s">
        <v>122</v>
      </c>
      <c r="BE279" s="139">
        <f>IF(N279="základní",J279,0)</f>
        <v>0</v>
      </c>
      <c r="BF279" s="139">
        <f>IF(N279="snížená",J279,0)</f>
        <v>0</v>
      </c>
      <c r="BG279" s="139">
        <f>IF(N279="zákl. přenesená",J279,0)</f>
        <v>0</v>
      </c>
      <c r="BH279" s="139">
        <f>IF(N279="sníž. přenesená",J279,0)</f>
        <v>0</v>
      </c>
      <c r="BI279" s="139">
        <f>IF(N279="nulová",J279,0)</f>
        <v>0</v>
      </c>
      <c r="BJ279" s="15" t="s">
        <v>84</v>
      </c>
      <c r="BK279" s="139">
        <f>ROUND(I279*H279,2)</f>
        <v>0</v>
      </c>
      <c r="BL279" s="15" t="s">
        <v>196</v>
      </c>
      <c r="BM279" s="138" t="s">
        <v>563</v>
      </c>
    </row>
    <row r="280" spans="2:65" s="1" customFormat="1" ht="49" customHeight="1">
      <c r="B280" s="30"/>
      <c r="C280" s="140" t="s">
        <v>564</v>
      </c>
      <c r="D280" s="140" t="s">
        <v>131</v>
      </c>
      <c r="E280" s="141" t="s">
        <v>565</v>
      </c>
      <c r="F280" s="142" t="s">
        <v>566</v>
      </c>
      <c r="G280" s="143" t="s">
        <v>178</v>
      </c>
      <c r="H280" s="144">
        <v>10</v>
      </c>
      <c r="I280" s="145"/>
      <c r="J280" s="146">
        <f>ROUND(I280*H280,2)</f>
        <v>0</v>
      </c>
      <c r="K280" s="142" t="s">
        <v>1</v>
      </c>
      <c r="L280" s="147"/>
      <c r="M280" s="148" t="s">
        <v>1</v>
      </c>
      <c r="N280" s="149" t="s">
        <v>41</v>
      </c>
      <c r="P280" s="136">
        <f>O280*H280</f>
        <v>0</v>
      </c>
      <c r="Q280" s="136">
        <v>0</v>
      </c>
      <c r="R280" s="136">
        <f>Q280*H280</f>
        <v>0</v>
      </c>
      <c r="S280" s="136">
        <v>0</v>
      </c>
      <c r="T280" s="137">
        <f>S280*H280</f>
        <v>0</v>
      </c>
      <c r="AR280" s="138" t="s">
        <v>203</v>
      </c>
      <c r="AT280" s="138" t="s">
        <v>131</v>
      </c>
      <c r="AU280" s="138" t="s">
        <v>86</v>
      </c>
      <c r="AY280" s="15" t="s">
        <v>122</v>
      </c>
      <c r="BE280" s="139">
        <f>IF(N280="základní",J280,0)</f>
        <v>0</v>
      </c>
      <c r="BF280" s="139">
        <f>IF(N280="snížená",J280,0)</f>
        <v>0</v>
      </c>
      <c r="BG280" s="139">
        <f>IF(N280="zákl. přenesená",J280,0)</f>
        <v>0</v>
      </c>
      <c r="BH280" s="139">
        <f>IF(N280="sníž. přenesená",J280,0)</f>
        <v>0</v>
      </c>
      <c r="BI280" s="139">
        <f>IF(N280="nulová",J280,0)</f>
        <v>0</v>
      </c>
      <c r="BJ280" s="15" t="s">
        <v>84</v>
      </c>
      <c r="BK280" s="139">
        <f>ROUND(I280*H280,2)</f>
        <v>0</v>
      </c>
      <c r="BL280" s="15" t="s">
        <v>196</v>
      </c>
      <c r="BM280" s="138" t="s">
        <v>567</v>
      </c>
    </row>
    <row r="281" spans="2:65" s="1" customFormat="1" ht="44.25" customHeight="1">
      <c r="B281" s="30"/>
      <c r="C281" s="127" t="s">
        <v>568</v>
      </c>
      <c r="D281" s="127" t="s">
        <v>125</v>
      </c>
      <c r="E281" s="128" t="s">
        <v>569</v>
      </c>
      <c r="F281" s="129" t="s">
        <v>570</v>
      </c>
      <c r="G281" s="130" t="s">
        <v>178</v>
      </c>
      <c r="H281" s="131">
        <v>1</v>
      </c>
      <c r="I281" s="132"/>
      <c r="J281" s="133">
        <f>ROUND(I281*H281,2)</f>
        <v>0</v>
      </c>
      <c r="K281" s="129" t="s">
        <v>179</v>
      </c>
      <c r="L281" s="30"/>
      <c r="M281" s="134" t="s">
        <v>1</v>
      </c>
      <c r="N281" s="135" t="s">
        <v>41</v>
      </c>
      <c r="P281" s="136">
        <f>O281*H281</f>
        <v>0</v>
      </c>
      <c r="Q281" s="136">
        <v>0</v>
      </c>
      <c r="R281" s="136">
        <f>Q281*H281</f>
        <v>0</v>
      </c>
      <c r="S281" s="136">
        <v>0</v>
      </c>
      <c r="T281" s="137">
        <f>S281*H281</f>
        <v>0</v>
      </c>
      <c r="AR281" s="138" t="s">
        <v>196</v>
      </c>
      <c r="AT281" s="138" t="s">
        <v>125</v>
      </c>
      <c r="AU281" s="138" t="s">
        <v>86</v>
      </c>
      <c r="AY281" s="15" t="s">
        <v>122</v>
      </c>
      <c r="BE281" s="139">
        <f>IF(N281="základní",J281,0)</f>
        <v>0</v>
      </c>
      <c r="BF281" s="139">
        <f>IF(N281="snížená",J281,0)</f>
        <v>0</v>
      </c>
      <c r="BG281" s="139">
        <f>IF(N281="zákl. přenesená",J281,0)</f>
        <v>0</v>
      </c>
      <c r="BH281" s="139">
        <f>IF(N281="sníž. přenesená",J281,0)</f>
        <v>0</v>
      </c>
      <c r="BI281" s="139">
        <f>IF(N281="nulová",J281,0)</f>
        <v>0</v>
      </c>
      <c r="BJ281" s="15" t="s">
        <v>84</v>
      </c>
      <c r="BK281" s="139">
        <f>ROUND(I281*H281,2)</f>
        <v>0</v>
      </c>
      <c r="BL281" s="15" t="s">
        <v>196</v>
      </c>
      <c r="BM281" s="138" t="s">
        <v>571</v>
      </c>
    </row>
    <row r="282" spans="2:65" s="1" customFormat="1" ht="11">
      <c r="B282" s="30"/>
      <c r="D282" s="150" t="s">
        <v>181</v>
      </c>
      <c r="F282" s="151" t="s">
        <v>572</v>
      </c>
      <c r="I282" s="152"/>
      <c r="L282" s="30"/>
      <c r="M282" s="153"/>
      <c r="T282" s="54"/>
      <c r="AT282" s="15" t="s">
        <v>181</v>
      </c>
      <c r="AU282" s="15" t="s">
        <v>86</v>
      </c>
    </row>
    <row r="283" spans="2:65" s="1" customFormat="1" ht="16.5" customHeight="1">
      <c r="B283" s="30"/>
      <c r="C283" s="127" t="s">
        <v>573</v>
      </c>
      <c r="D283" s="127" t="s">
        <v>125</v>
      </c>
      <c r="E283" s="128" t="s">
        <v>574</v>
      </c>
      <c r="F283" s="129" t="s">
        <v>575</v>
      </c>
      <c r="G283" s="130" t="s">
        <v>128</v>
      </c>
      <c r="H283" s="131">
        <v>1</v>
      </c>
      <c r="I283" s="132"/>
      <c r="J283" s="133">
        <f t="shared" ref="J283:J297" si="20">ROUND(I283*H283,2)</f>
        <v>0</v>
      </c>
      <c r="K283" s="129" t="s">
        <v>1</v>
      </c>
      <c r="L283" s="30"/>
      <c r="M283" s="134" t="s">
        <v>1</v>
      </c>
      <c r="N283" s="135" t="s">
        <v>41</v>
      </c>
      <c r="P283" s="136">
        <f t="shared" ref="P283:P297" si="21">O283*H283</f>
        <v>0</v>
      </c>
      <c r="Q283" s="136">
        <v>0</v>
      </c>
      <c r="R283" s="136">
        <f t="shared" ref="R283:R297" si="22">Q283*H283</f>
        <v>0</v>
      </c>
      <c r="S283" s="136">
        <v>0</v>
      </c>
      <c r="T283" s="137">
        <f t="shared" ref="T283:T297" si="23">S283*H283</f>
        <v>0</v>
      </c>
      <c r="AR283" s="138" t="s">
        <v>196</v>
      </c>
      <c r="AT283" s="138" t="s">
        <v>125</v>
      </c>
      <c r="AU283" s="138" t="s">
        <v>86</v>
      </c>
      <c r="AY283" s="15" t="s">
        <v>122</v>
      </c>
      <c r="BE283" s="139">
        <f t="shared" ref="BE283:BE297" si="24">IF(N283="základní",J283,0)</f>
        <v>0</v>
      </c>
      <c r="BF283" s="139">
        <f t="shared" ref="BF283:BF297" si="25">IF(N283="snížená",J283,0)</f>
        <v>0</v>
      </c>
      <c r="BG283" s="139">
        <f t="shared" ref="BG283:BG297" si="26">IF(N283="zákl. přenesená",J283,0)</f>
        <v>0</v>
      </c>
      <c r="BH283" s="139">
        <f t="shared" ref="BH283:BH297" si="27">IF(N283="sníž. přenesená",J283,0)</f>
        <v>0</v>
      </c>
      <c r="BI283" s="139">
        <f t="shared" ref="BI283:BI297" si="28">IF(N283="nulová",J283,0)</f>
        <v>0</v>
      </c>
      <c r="BJ283" s="15" t="s">
        <v>84</v>
      </c>
      <c r="BK283" s="139">
        <f t="shared" ref="BK283:BK297" si="29">ROUND(I283*H283,2)</f>
        <v>0</v>
      </c>
      <c r="BL283" s="15" t="s">
        <v>196</v>
      </c>
      <c r="BM283" s="138" t="s">
        <v>576</v>
      </c>
    </row>
    <row r="284" spans="2:65" s="1" customFormat="1" ht="16.5" customHeight="1">
      <c r="B284" s="30"/>
      <c r="C284" s="140" t="s">
        <v>577</v>
      </c>
      <c r="D284" s="140" t="s">
        <v>131</v>
      </c>
      <c r="E284" s="141" t="s">
        <v>578</v>
      </c>
      <c r="F284" s="142" t="s">
        <v>579</v>
      </c>
      <c r="G284" s="143" t="s">
        <v>178</v>
      </c>
      <c r="H284" s="144">
        <v>2</v>
      </c>
      <c r="I284" s="145"/>
      <c r="J284" s="146">
        <f t="shared" si="20"/>
        <v>0</v>
      </c>
      <c r="K284" s="142" t="s">
        <v>1</v>
      </c>
      <c r="L284" s="147"/>
      <c r="M284" s="148" t="s">
        <v>1</v>
      </c>
      <c r="N284" s="149" t="s">
        <v>41</v>
      </c>
      <c r="P284" s="136">
        <f t="shared" si="21"/>
        <v>0</v>
      </c>
      <c r="Q284" s="136">
        <v>0</v>
      </c>
      <c r="R284" s="136">
        <f t="shared" si="22"/>
        <v>0</v>
      </c>
      <c r="S284" s="136">
        <v>0</v>
      </c>
      <c r="T284" s="137">
        <f t="shared" si="23"/>
        <v>0</v>
      </c>
      <c r="AR284" s="138" t="s">
        <v>203</v>
      </c>
      <c r="AT284" s="138" t="s">
        <v>131</v>
      </c>
      <c r="AU284" s="138" t="s">
        <v>86</v>
      </c>
      <c r="AY284" s="15" t="s">
        <v>122</v>
      </c>
      <c r="BE284" s="139">
        <f t="shared" si="24"/>
        <v>0</v>
      </c>
      <c r="BF284" s="139">
        <f t="shared" si="25"/>
        <v>0</v>
      </c>
      <c r="BG284" s="139">
        <f t="shared" si="26"/>
        <v>0</v>
      </c>
      <c r="BH284" s="139">
        <f t="shared" si="27"/>
        <v>0</v>
      </c>
      <c r="BI284" s="139">
        <f t="shared" si="28"/>
        <v>0</v>
      </c>
      <c r="BJ284" s="15" t="s">
        <v>84</v>
      </c>
      <c r="BK284" s="139">
        <f t="shared" si="29"/>
        <v>0</v>
      </c>
      <c r="BL284" s="15" t="s">
        <v>196</v>
      </c>
      <c r="BM284" s="138" t="s">
        <v>580</v>
      </c>
    </row>
    <row r="285" spans="2:65" s="1" customFormat="1" ht="16.5" customHeight="1">
      <c r="B285" s="30"/>
      <c r="C285" s="140" t="s">
        <v>581</v>
      </c>
      <c r="D285" s="140" t="s">
        <v>131</v>
      </c>
      <c r="E285" s="141" t="s">
        <v>582</v>
      </c>
      <c r="F285" s="142" t="s">
        <v>583</v>
      </c>
      <c r="G285" s="143" t="s">
        <v>178</v>
      </c>
      <c r="H285" s="144">
        <v>6</v>
      </c>
      <c r="I285" s="145"/>
      <c r="J285" s="146">
        <f t="shared" si="20"/>
        <v>0</v>
      </c>
      <c r="K285" s="142" t="s">
        <v>1</v>
      </c>
      <c r="L285" s="147"/>
      <c r="M285" s="148" t="s">
        <v>1</v>
      </c>
      <c r="N285" s="149" t="s">
        <v>41</v>
      </c>
      <c r="P285" s="136">
        <f t="shared" si="21"/>
        <v>0</v>
      </c>
      <c r="Q285" s="136">
        <v>0</v>
      </c>
      <c r="R285" s="136">
        <f t="shared" si="22"/>
        <v>0</v>
      </c>
      <c r="S285" s="136">
        <v>0</v>
      </c>
      <c r="T285" s="137">
        <f t="shared" si="23"/>
        <v>0</v>
      </c>
      <c r="AR285" s="138" t="s">
        <v>203</v>
      </c>
      <c r="AT285" s="138" t="s">
        <v>131</v>
      </c>
      <c r="AU285" s="138" t="s">
        <v>86</v>
      </c>
      <c r="AY285" s="15" t="s">
        <v>122</v>
      </c>
      <c r="BE285" s="139">
        <f t="shared" si="24"/>
        <v>0</v>
      </c>
      <c r="BF285" s="139">
        <f t="shared" si="25"/>
        <v>0</v>
      </c>
      <c r="BG285" s="139">
        <f t="shared" si="26"/>
        <v>0</v>
      </c>
      <c r="BH285" s="139">
        <f t="shared" si="27"/>
        <v>0</v>
      </c>
      <c r="BI285" s="139">
        <f t="shared" si="28"/>
        <v>0</v>
      </c>
      <c r="BJ285" s="15" t="s">
        <v>84</v>
      </c>
      <c r="BK285" s="139">
        <f t="shared" si="29"/>
        <v>0</v>
      </c>
      <c r="BL285" s="15" t="s">
        <v>196</v>
      </c>
      <c r="BM285" s="138" t="s">
        <v>584</v>
      </c>
    </row>
    <row r="286" spans="2:65" s="1" customFormat="1" ht="21.75" customHeight="1">
      <c r="B286" s="30"/>
      <c r="C286" s="140" t="s">
        <v>585</v>
      </c>
      <c r="D286" s="140" t="s">
        <v>131</v>
      </c>
      <c r="E286" s="141" t="s">
        <v>586</v>
      </c>
      <c r="F286" s="142" t="s">
        <v>587</v>
      </c>
      <c r="G286" s="143" t="s">
        <v>178</v>
      </c>
      <c r="H286" s="144">
        <v>2</v>
      </c>
      <c r="I286" s="145"/>
      <c r="J286" s="146">
        <f t="shared" si="20"/>
        <v>0</v>
      </c>
      <c r="K286" s="142" t="s">
        <v>1</v>
      </c>
      <c r="L286" s="147"/>
      <c r="M286" s="148" t="s">
        <v>1</v>
      </c>
      <c r="N286" s="149" t="s">
        <v>41</v>
      </c>
      <c r="P286" s="136">
        <f t="shared" si="21"/>
        <v>0</v>
      </c>
      <c r="Q286" s="136">
        <v>0</v>
      </c>
      <c r="R286" s="136">
        <f t="shared" si="22"/>
        <v>0</v>
      </c>
      <c r="S286" s="136">
        <v>0</v>
      </c>
      <c r="T286" s="137">
        <f t="shared" si="23"/>
        <v>0</v>
      </c>
      <c r="AR286" s="138" t="s">
        <v>203</v>
      </c>
      <c r="AT286" s="138" t="s">
        <v>131</v>
      </c>
      <c r="AU286" s="138" t="s">
        <v>86</v>
      </c>
      <c r="AY286" s="15" t="s">
        <v>122</v>
      </c>
      <c r="BE286" s="139">
        <f t="shared" si="24"/>
        <v>0</v>
      </c>
      <c r="BF286" s="139">
        <f t="shared" si="25"/>
        <v>0</v>
      </c>
      <c r="BG286" s="139">
        <f t="shared" si="26"/>
        <v>0</v>
      </c>
      <c r="BH286" s="139">
        <f t="shared" si="27"/>
        <v>0</v>
      </c>
      <c r="BI286" s="139">
        <f t="shared" si="28"/>
        <v>0</v>
      </c>
      <c r="BJ286" s="15" t="s">
        <v>84</v>
      </c>
      <c r="BK286" s="139">
        <f t="shared" si="29"/>
        <v>0</v>
      </c>
      <c r="BL286" s="15" t="s">
        <v>196</v>
      </c>
      <c r="BM286" s="138" t="s">
        <v>588</v>
      </c>
    </row>
    <row r="287" spans="2:65" s="1" customFormat="1" ht="16.5" customHeight="1">
      <c r="B287" s="30"/>
      <c r="C287" s="140" t="s">
        <v>589</v>
      </c>
      <c r="D287" s="140" t="s">
        <v>131</v>
      </c>
      <c r="E287" s="141" t="s">
        <v>590</v>
      </c>
      <c r="F287" s="142" t="s">
        <v>591</v>
      </c>
      <c r="G287" s="143" t="s">
        <v>178</v>
      </c>
      <c r="H287" s="144">
        <v>18</v>
      </c>
      <c r="I287" s="145"/>
      <c r="J287" s="146">
        <f t="shared" si="20"/>
        <v>0</v>
      </c>
      <c r="K287" s="142" t="s">
        <v>1</v>
      </c>
      <c r="L287" s="147"/>
      <c r="M287" s="148" t="s">
        <v>1</v>
      </c>
      <c r="N287" s="149" t="s">
        <v>41</v>
      </c>
      <c r="P287" s="136">
        <f t="shared" si="21"/>
        <v>0</v>
      </c>
      <c r="Q287" s="136">
        <v>0</v>
      </c>
      <c r="R287" s="136">
        <f t="shared" si="22"/>
        <v>0</v>
      </c>
      <c r="S287" s="136">
        <v>0</v>
      </c>
      <c r="T287" s="137">
        <f t="shared" si="23"/>
        <v>0</v>
      </c>
      <c r="AR287" s="138" t="s">
        <v>203</v>
      </c>
      <c r="AT287" s="138" t="s">
        <v>131</v>
      </c>
      <c r="AU287" s="138" t="s">
        <v>86</v>
      </c>
      <c r="AY287" s="15" t="s">
        <v>122</v>
      </c>
      <c r="BE287" s="139">
        <f t="shared" si="24"/>
        <v>0</v>
      </c>
      <c r="BF287" s="139">
        <f t="shared" si="25"/>
        <v>0</v>
      </c>
      <c r="BG287" s="139">
        <f t="shared" si="26"/>
        <v>0</v>
      </c>
      <c r="BH287" s="139">
        <f t="shared" si="27"/>
        <v>0</v>
      </c>
      <c r="BI287" s="139">
        <f t="shared" si="28"/>
        <v>0</v>
      </c>
      <c r="BJ287" s="15" t="s">
        <v>84</v>
      </c>
      <c r="BK287" s="139">
        <f t="shared" si="29"/>
        <v>0</v>
      </c>
      <c r="BL287" s="15" t="s">
        <v>196</v>
      </c>
      <c r="BM287" s="138" t="s">
        <v>592</v>
      </c>
    </row>
    <row r="288" spans="2:65" s="1" customFormat="1" ht="21.75" customHeight="1">
      <c r="B288" s="30"/>
      <c r="C288" s="140" t="s">
        <v>593</v>
      </c>
      <c r="D288" s="140" t="s">
        <v>131</v>
      </c>
      <c r="E288" s="141" t="s">
        <v>594</v>
      </c>
      <c r="F288" s="142" t="s">
        <v>595</v>
      </c>
      <c r="G288" s="143" t="s">
        <v>178</v>
      </c>
      <c r="H288" s="144">
        <v>13</v>
      </c>
      <c r="I288" s="145"/>
      <c r="J288" s="146">
        <f t="shared" si="20"/>
        <v>0</v>
      </c>
      <c r="K288" s="142" t="s">
        <v>1</v>
      </c>
      <c r="L288" s="147"/>
      <c r="M288" s="148" t="s">
        <v>1</v>
      </c>
      <c r="N288" s="149" t="s">
        <v>41</v>
      </c>
      <c r="P288" s="136">
        <f t="shared" si="21"/>
        <v>0</v>
      </c>
      <c r="Q288" s="136">
        <v>0</v>
      </c>
      <c r="R288" s="136">
        <f t="shared" si="22"/>
        <v>0</v>
      </c>
      <c r="S288" s="136">
        <v>0</v>
      </c>
      <c r="T288" s="137">
        <f t="shared" si="23"/>
        <v>0</v>
      </c>
      <c r="AR288" s="138" t="s">
        <v>203</v>
      </c>
      <c r="AT288" s="138" t="s">
        <v>131</v>
      </c>
      <c r="AU288" s="138" t="s">
        <v>86</v>
      </c>
      <c r="AY288" s="15" t="s">
        <v>122</v>
      </c>
      <c r="BE288" s="139">
        <f t="shared" si="24"/>
        <v>0</v>
      </c>
      <c r="BF288" s="139">
        <f t="shared" si="25"/>
        <v>0</v>
      </c>
      <c r="BG288" s="139">
        <f t="shared" si="26"/>
        <v>0</v>
      </c>
      <c r="BH288" s="139">
        <f t="shared" si="27"/>
        <v>0</v>
      </c>
      <c r="BI288" s="139">
        <f t="shared" si="28"/>
        <v>0</v>
      </c>
      <c r="BJ288" s="15" t="s">
        <v>84</v>
      </c>
      <c r="BK288" s="139">
        <f t="shared" si="29"/>
        <v>0</v>
      </c>
      <c r="BL288" s="15" t="s">
        <v>196</v>
      </c>
      <c r="BM288" s="138" t="s">
        <v>596</v>
      </c>
    </row>
    <row r="289" spans="2:65" s="1" customFormat="1" ht="16.5" customHeight="1">
      <c r="B289" s="30"/>
      <c r="C289" s="140" t="s">
        <v>597</v>
      </c>
      <c r="D289" s="140" t="s">
        <v>131</v>
      </c>
      <c r="E289" s="141" t="s">
        <v>598</v>
      </c>
      <c r="F289" s="142" t="s">
        <v>599</v>
      </c>
      <c r="G289" s="143" t="s">
        <v>178</v>
      </c>
      <c r="H289" s="144">
        <v>3</v>
      </c>
      <c r="I289" s="145"/>
      <c r="J289" s="146">
        <f t="shared" si="20"/>
        <v>0</v>
      </c>
      <c r="K289" s="142" t="s">
        <v>1</v>
      </c>
      <c r="L289" s="147"/>
      <c r="M289" s="148" t="s">
        <v>1</v>
      </c>
      <c r="N289" s="149" t="s">
        <v>41</v>
      </c>
      <c r="P289" s="136">
        <f t="shared" si="21"/>
        <v>0</v>
      </c>
      <c r="Q289" s="136">
        <v>0</v>
      </c>
      <c r="R289" s="136">
        <f t="shared" si="22"/>
        <v>0</v>
      </c>
      <c r="S289" s="136">
        <v>0</v>
      </c>
      <c r="T289" s="137">
        <f t="shared" si="23"/>
        <v>0</v>
      </c>
      <c r="AR289" s="138" t="s">
        <v>203</v>
      </c>
      <c r="AT289" s="138" t="s">
        <v>131</v>
      </c>
      <c r="AU289" s="138" t="s">
        <v>86</v>
      </c>
      <c r="AY289" s="15" t="s">
        <v>122</v>
      </c>
      <c r="BE289" s="139">
        <f t="shared" si="24"/>
        <v>0</v>
      </c>
      <c r="BF289" s="139">
        <f t="shared" si="25"/>
        <v>0</v>
      </c>
      <c r="BG289" s="139">
        <f t="shared" si="26"/>
        <v>0</v>
      </c>
      <c r="BH289" s="139">
        <f t="shared" si="27"/>
        <v>0</v>
      </c>
      <c r="BI289" s="139">
        <f t="shared" si="28"/>
        <v>0</v>
      </c>
      <c r="BJ289" s="15" t="s">
        <v>84</v>
      </c>
      <c r="BK289" s="139">
        <f t="shared" si="29"/>
        <v>0</v>
      </c>
      <c r="BL289" s="15" t="s">
        <v>196</v>
      </c>
      <c r="BM289" s="138" t="s">
        <v>600</v>
      </c>
    </row>
    <row r="290" spans="2:65" s="1" customFormat="1" ht="21.75" customHeight="1">
      <c r="B290" s="30"/>
      <c r="C290" s="140" t="s">
        <v>601</v>
      </c>
      <c r="D290" s="140" t="s">
        <v>131</v>
      </c>
      <c r="E290" s="141" t="s">
        <v>602</v>
      </c>
      <c r="F290" s="142" t="s">
        <v>603</v>
      </c>
      <c r="G290" s="143" t="s">
        <v>178</v>
      </c>
      <c r="H290" s="144">
        <v>16</v>
      </c>
      <c r="I290" s="145"/>
      <c r="J290" s="146">
        <f t="shared" si="20"/>
        <v>0</v>
      </c>
      <c r="K290" s="142" t="s">
        <v>1</v>
      </c>
      <c r="L290" s="147"/>
      <c r="M290" s="148" t="s">
        <v>1</v>
      </c>
      <c r="N290" s="149" t="s">
        <v>41</v>
      </c>
      <c r="P290" s="136">
        <f t="shared" si="21"/>
        <v>0</v>
      </c>
      <c r="Q290" s="136">
        <v>0</v>
      </c>
      <c r="R290" s="136">
        <f t="shared" si="22"/>
        <v>0</v>
      </c>
      <c r="S290" s="136">
        <v>0</v>
      </c>
      <c r="T290" s="137">
        <f t="shared" si="23"/>
        <v>0</v>
      </c>
      <c r="AR290" s="138" t="s">
        <v>604</v>
      </c>
      <c r="AT290" s="138" t="s">
        <v>131</v>
      </c>
      <c r="AU290" s="138" t="s">
        <v>86</v>
      </c>
      <c r="AY290" s="15" t="s">
        <v>122</v>
      </c>
      <c r="BE290" s="139">
        <f t="shared" si="24"/>
        <v>0</v>
      </c>
      <c r="BF290" s="139">
        <f t="shared" si="25"/>
        <v>0</v>
      </c>
      <c r="BG290" s="139">
        <f t="shared" si="26"/>
        <v>0</v>
      </c>
      <c r="BH290" s="139">
        <f t="shared" si="27"/>
        <v>0</v>
      </c>
      <c r="BI290" s="139">
        <f t="shared" si="28"/>
        <v>0</v>
      </c>
      <c r="BJ290" s="15" t="s">
        <v>84</v>
      </c>
      <c r="BK290" s="139">
        <f t="shared" si="29"/>
        <v>0</v>
      </c>
      <c r="BL290" s="15" t="s">
        <v>604</v>
      </c>
      <c r="BM290" s="138" t="s">
        <v>605</v>
      </c>
    </row>
    <row r="291" spans="2:65" s="1" customFormat="1" ht="16.5" customHeight="1">
      <c r="B291" s="30"/>
      <c r="C291" s="140" t="s">
        <v>606</v>
      </c>
      <c r="D291" s="140" t="s">
        <v>131</v>
      </c>
      <c r="E291" s="141" t="s">
        <v>607</v>
      </c>
      <c r="F291" s="142" t="s">
        <v>608</v>
      </c>
      <c r="G291" s="143" t="s">
        <v>178</v>
      </c>
      <c r="H291" s="144">
        <v>10</v>
      </c>
      <c r="I291" s="145"/>
      <c r="J291" s="146">
        <f t="shared" si="20"/>
        <v>0</v>
      </c>
      <c r="K291" s="142" t="s">
        <v>1</v>
      </c>
      <c r="L291" s="147"/>
      <c r="M291" s="148" t="s">
        <v>1</v>
      </c>
      <c r="N291" s="149" t="s">
        <v>41</v>
      </c>
      <c r="P291" s="136">
        <f t="shared" si="21"/>
        <v>0</v>
      </c>
      <c r="Q291" s="136">
        <v>0</v>
      </c>
      <c r="R291" s="136">
        <f t="shared" si="22"/>
        <v>0</v>
      </c>
      <c r="S291" s="136">
        <v>0</v>
      </c>
      <c r="T291" s="137">
        <f t="shared" si="23"/>
        <v>0</v>
      </c>
      <c r="AR291" s="138" t="s">
        <v>203</v>
      </c>
      <c r="AT291" s="138" t="s">
        <v>131</v>
      </c>
      <c r="AU291" s="138" t="s">
        <v>86</v>
      </c>
      <c r="AY291" s="15" t="s">
        <v>122</v>
      </c>
      <c r="BE291" s="139">
        <f t="shared" si="24"/>
        <v>0</v>
      </c>
      <c r="BF291" s="139">
        <f t="shared" si="25"/>
        <v>0</v>
      </c>
      <c r="BG291" s="139">
        <f t="shared" si="26"/>
        <v>0</v>
      </c>
      <c r="BH291" s="139">
        <f t="shared" si="27"/>
        <v>0</v>
      </c>
      <c r="BI291" s="139">
        <f t="shared" si="28"/>
        <v>0</v>
      </c>
      <c r="BJ291" s="15" t="s">
        <v>84</v>
      </c>
      <c r="BK291" s="139">
        <f t="shared" si="29"/>
        <v>0</v>
      </c>
      <c r="BL291" s="15" t="s">
        <v>196</v>
      </c>
      <c r="BM291" s="138" t="s">
        <v>609</v>
      </c>
    </row>
    <row r="292" spans="2:65" s="1" customFormat="1" ht="16.5" customHeight="1">
      <c r="B292" s="30"/>
      <c r="C292" s="140" t="s">
        <v>610</v>
      </c>
      <c r="D292" s="140" t="s">
        <v>131</v>
      </c>
      <c r="E292" s="141" t="s">
        <v>611</v>
      </c>
      <c r="F292" s="142" t="s">
        <v>612</v>
      </c>
      <c r="G292" s="143" t="s">
        <v>178</v>
      </c>
      <c r="H292" s="144">
        <v>2</v>
      </c>
      <c r="I292" s="145"/>
      <c r="J292" s="146">
        <f t="shared" si="20"/>
        <v>0</v>
      </c>
      <c r="K292" s="142" t="s">
        <v>1</v>
      </c>
      <c r="L292" s="147"/>
      <c r="M292" s="148" t="s">
        <v>1</v>
      </c>
      <c r="N292" s="149" t="s">
        <v>41</v>
      </c>
      <c r="P292" s="136">
        <f t="shared" si="21"/>
        <v>0</v>
      </c>
      <c r="Q292" s="136">
        <v>0</v>
      </c>
      <c r="R292" s="136">
        <f t="shared" si="22"/>
        <v>0</v>
      </c>
      <c r="S292" s="136">
        <v>0</v>
      </c>
      <c r="T292" s="137">
        <f t="shared" si="23"/>
        <v>0</v>
      </c>
      <c r="AR292" s="138" t="s">
        <v>203</v>
      </c>
      <c r="AT292" s="138" t="s">
        <v>131</v>
      </c>
      <c r="AU292" s="138" t="s">
        <v>86</v>
      </c>
      <c r="AY292" s="15" t="s">
        <v>122</v>
      </c>
      <c r="BE292" s="139">
        <f t="shared" si="24"/>
        <v>0</v>
      </c>
      <c r="BF292" s="139">
        <f t="shared" si="25"/>
        <v>0</v>
      </c>
      <c r="BG292" s="139">
        <f t="shared" si="26"/>
        <v>0</v>
      </c>
      <c r="BH292" s="139">
        <f t="shared" si="27"/>
        <v>0</v>
      </c>
      <c r="BI292" s="139">
        <f t="shared" si="28"/>
        <v>0</v>
      </c>
      <c r="BJ292" s="15" t="s">
        <v>84</v>
      </c>
      <c r="BK292" s="139">
        <f t="shared" si="29"/>
        <v>0</v>
      </c>
      <c r="BL292" s="15" t="s">
        <v>196</v>
      </c>
      <c r="BM292" s="138" t="s">
        <v>613</v>
      </c>
    </row>
    <row r="293" spans="2:65" s="1" customFormat="1" ht="16.5" customHeight="1">
      <c r="B293" s="30"/>
      <c r="C293" s="127" t="s">
        <v>614</v>
      </c>
      <c r="D293" s="127" t="s">
        <v>125</v>
      </c>
      <c r="E293" s="128" t="s">
        <v>615</v>
      </c>
      <c r="F293" s="129" t="s">
        <v>616</v>
      </c>
      <c r="G293" s="130" t="s">
        <v>128</v>
      </c>
      <c r="H293" s="131">
        <v>1</v>
      </c>
      <c r="I293" s="132"/>
      <c r="J293" s="133">
        <f t="shared" si="20"/>
        <v>0</v>
      </c>
      <c r="K293" s="129" t="s">
        <v>1</v>
      </c>
      <c r="L293" s="30"/>
      <c r="M293" s="134" t="s">
        <v>1</v>
      </c>
      <c r="N293" s="135" t="s">
        <v>41</v>
      </c>
      <c r="P293" s="136">
        <f t="shared" si="21"/>
        <v>0</v>
      </c>
      <c r="Q293" s="136">
        <v>0</v>
      </c>
      <c r="R293" s="136">
        <f t="shared" si="22"/>
        <v>0</v>
      </c>
      <c r="S293" s="136">
        <v>0</v>
      </c>
      <c r="T293" s="137">
        <f t="shared" si="23"/>
        <v>0</v>
      </c>
      <c r="AR293" s="138" t="s">
        <v>196</v>
      </c>
      <c r="AT293" s="138" t="s">
        <v>125</v>
      </c>
      <c r="AU293" s="138" t="s">
        <v>86</v>
      </c>
      <c r="AY293" s="15" t="s">
        <v>122</v>
      </c>
      <c r="BE293" s="139">
        <f t="shared" si="24"/>
        <v>0</v>
      </c>
      <c r="BF293" s="139">
        <f t="shared" si="25"/>
        <v>0</v>
      </c>
      <c r="BG293" s="139">
        <f t="shared" si="26"/>
        <v>0</v>
      </c>
      <c r="BH293" s="139">
        <f t="shared" si="27"/>
        <v>0</v>
      </c>
      <c r="BI293" s="139">
        <f t="shared" si="28"/>
        <v>0</v>
      </c>
      <c r="BJ293" s="15" t="s">
        <v>84</v>
      </c>
      <c r="BK293" s="139">
        <f t="shared" si="29"/>
        <v>0</v>
      </c>
      <c r="BL293" s="15" t="s">
        <v>196</v>
      </c>
      <c r="BM293" s="138" t="s">
        <v>617</v>
      </c>
    </row>
    <row r="294" spans="2:65" s="1" customFormat="1" ht="16.5" customHeight="1">
      <c r="B294" s="30"/>
      <c r="C294" s="127" t="s">
        <v>618</v>
      </c>
      <c r="D294" s="127" t="s">
        <v>125</v>
      </c>
      <c r="E294" s="128" t="s">
        <v>619</v>
      </c>
      <c r="F294" s="129" t="s">
        <v>620</v>
      </c>
      <c r="G294" s="130" t="s">
        <v>178</v>
      </c>
      <c r="H294" s="131">
        <v>2</v>
      </c>
      <c r="I294" s="132"/>
      <c r="J294" s="133">
        <f t="shared" si="20"/>
        <v>0</v>
      </c>
      <c r="K294" s="129" t="s">
        <v>1</v>
      </c>
      <c r="L294" s="30"/>
      <c r="M294" s="134" t="s">
        <v>1</v>
      </c>
      <c r="N294" s="135" t="s">
        <v>41</v>
      </c>
      <c r="P294" s="136">
        <f t="shared" si="21"/>
        <v>0</v>
      </c>
      <c r="Q294" s="136">
        <v>0</v>
      </c>
      <c r="R294" s="136">
        <f t="shared" si="22"/>
        <v>0</v>
      </c>
      <c r="S294" s="136">
        <v>0</v>
      </c>
      <c r="T294" s="137">
        <f t="shared" si="23"/>
        <v>0</v>
      </c>
      <c r="AR294" s="138" t="s">
        <v>196</v>
      </c>
      <c r="AT294" s="138" t="s">
        <v>125</v>
      </c>
      <c r="AU294" s="138" t="s">
        <v>86</v>
      </c>
      <c r="AY294" s="15" t="s">
        <v>122</v>
      </c>
      <c r="BE294" s="139">
        <f t="shared" si="24"/>
        <v>0</v>
      </c>
      <c r="BF294" s="139">
        <f t="shared" si="25"/>
        <v>0</v>
      </c>
      <c r="BG294" s="139">
        <f t="shared" si="26"/>
        <v>0</v>
      </c>
      <c r="BH294" s="139">
        <f t="shared" si="27"/>
        <v>0</v>
      </c>
      <c r="BI294" s="139">
        <f t="shared" si="28"/>
        <v>0</v>
      </c>
      <c r="BJ294" s="15" t="s">
        <v>84</v>
      </c>
      <c r="BK294" s="139">
        <f t="shared" si="29"/>
        <v>0</v>
      </c>
      <c r="BL294" s="15" t="s">
        <v>196</v>
      </c>
      <c r="BM294" s="138" t="s">
        <v>621</v>
      </c>
    </row>
    <row r="295" spans="2:65" s="1" customFormat="1" ht="16.5" customHeight="1">
      <c r="B295" s="30"/>
      <c r="C295" s="127" t="s">
        <v>622</v>
      </c>
      <c r="D295" s="127" t="s">
        <v>125</v>
      </c>
      <c r="E295" s="128" t="s">
        <v>623</v>
      </c>
      <c r="F295" s="129" t="s">
        <v>624</v>
      </c>
      <c r="G295" s="130" t="s">
        <v>128</v>
      </c>
      <c r="H295" s="131">
        <v>1</v>
      </c>
      <c r="I295" s="132"/>
      <c r="J295" s="133">
        <f t="shared" si="20"/>
        <v>0</v>
      </c>
      <c r="K295" s="129" t="s">
        <v>1</v>
      </c>
      <c r="L295" s="30"/>
      <c r="M295" s="134" t="s">
        <v>1</v>
      </c>
      <c r="N295" s="135" t="s">
        <v>41</v>
      </c>
      <c r="P295" s="136">
        <f t="shared" si="21"/>
        <v>0</v>
      </c>
      <c r="Q295" s="136">
        <v>0</v>
      </c>
      <c r="R295" s="136">
        <f t="shared" si="22"/>
        <v>0</v>
      </c>
      <c r="S295" s="136">
        <v>0</v>
      </c>
      <c r="T295" s="137">
        <f t="shared" si="23"/>
        <v>0</v>
      </c>
      <c r="AR295" s="138" t="s">
        <v>196</v>
      </c>
      <c r="AT295" s="138" t="s">
        <v>125</v>
      </c>
      <c r="AU295" s="138" t="s">
        <v>86</v>
      </c>
      <c r="AY295" s="15" t="s">
        <v>122</v>
      </c>
      <c r="BE295" s="139">
        <f t="shared" si="24"/>
        <v>0</v>
      </c>
      <c r="BF295" s="139">
        <f t="shared" si="25"/>
        <v>0</v>
      </c>
      <c r="BG295" s="139">
        <f t="shared" si="26"/>
        <v>0</v>
      </c>
      <c r="BH295" s="139">
        <f t="shared" si="27"/>
        <v>0</v>
      </c>
      <c r="BI295" s="139">
        <f t="shared" si="28"/>
        <v>0</v>
      </c>
      <c r="BJ295" s="15" t="s">
        <v>84</v>
      </c>
      <c r="BK295" s="139">
        <f t="shared" si="29"/>
        <v>0</v>
      </c>
      <c r="BL295" s="15" t="s">
        <v>196</v>
      </c>
      <c r="BM295" s="138" t="s">
        <v>625</v>
      </c>
    </row>
    <row r="296" spans="2:65" s="1" customFormat="1" ht="16.5" customHeight="1">
      <c r="B296" s="30"/>
      <c r="C296" s="127" t="s">
        <v>626</v>
      </c>
      <c r="D296" s="127" t="s">
        <v>125</v>
      </c>
      <c r="E296" s="128" t="s">
        <v>627</v>
      </c>
      <c r="F296" s="129" t="s">
        <v>628</v>
      </c>
      <c r="G296" s="130" t="s">
        <v>128</v>
      </c>
      <c r="H296" s="131">
        <v>1</v>
      </c>
      <c r="I296" s="132"/>
      <c r="J296" s="133">
        <f t="shared" si="20"/>
        <v>0</v>
      </c>
      <c r="K296" s="129" t="s">
        <v>1</v>
      </c>
      <c r="L296" s="30"/>
      <c r="M296" s="134" t="s">
        <v>1</v>
      </c>
      <c r="N296" s="135" t="s">
        <v>41</v>
      </c>
      <c r="P296" s="136">
        <f t="shared" si="21"/>
        <v>0</v>
      </c>
      <c r="Q296" s="136">
        <v>0</v>
      </c>
      <c r="R296" s="136">
        <f t="shared" si="22"/>
        <v>0</v>
      </c>
      <c r="S296" s="136">
        <v>0</v>
      </c>
      <c r="T296" s="137">
        <f t="shared" si="23"/>
        <v>0</v>
      </c>
      <c r="AR296" s="138" t="s">
        <v>196</v>
      </c>
      <c r="AT296" s="138" t="s">
        <v>125</v>
      </c>
      <c r="AU296" s="138" t="s">
        <v>86</v>
      </c>
      <c r="AY296" s="15" t="s">
        <v>122</v>
      </c>
      <c r="BE296" s="139">
        <f t="shared" si="24"/>
        <v>0</v>
      </c>
      <c r="BF296" s="139">
        <f t="shared" si="25"/>
        <v>0</v>
      </c>
      <c r="BG296" s="139">
        <f t="shared" si="26"/>
        <v>0</v>
      </c>
      <c r="BH296" s="139">
        <f t="shared" si="27"/>
        <v>0</v>
      </c>
      <c r="BI296" s="139">
        <f t="shared" si="28"/>
        <v>0</v>
      </c>
      <c r="BJ296" s="15" t="s">
        <v>84</v>
      </c>
      <c r="BK296" s="139">
        <f t="shared" si="29"/>
        <v>0</v>
      </c>
      <c r="BL296" s="15" t="s">
        <v>196</v>
      </c>
      <c r="BM296" s="138" t="s">
        <v>629</v>
      </c>
    </row>
    <row r="297" spans="2:65" s="1" customFormat="1" ht="55.5" customHeight="1">
      <c r="B297" s="30"/>
      <c r="C297" s="127" t="s">
        <v>630</v>
      </c>
      <c r="D297" s="127" t="s">
        <v>125</v>
      </c>
      <c r="E297" s="128" t="s">
        <v>631</v>
      </c>
      <c r="F297" s="129" t="s">
        <v>632</v>
      </c>
      <c r="G297" s="130" t="s">
        <v>178</v>
      </c>
      <c r="H297" s="131">
        <v>8</v>
      </c>
      <c r="I297" s="132"/>
      <c r="J297" s="133">
        <f t="shared" si="20"/>
        <v>0</v>
      </c>
      <c r="K297" s="129" t="s">
        <v>179</v>
      </c>
      <c r="L297" s="30"/>
      <c r="M297" s="134" t="s">
        <v>1</v>
      </c>
      <c r="N297" s="135" t="s">
        <v>41</v>
      </c>
      <c r="P297" s="136">
        <f t="shared" si="21"/>
        <v>0</v>
      </c>
      <c r="Q297" s="136">
        <v>0</v>
      </c>
      <c r="R297" s="136">
        <f t="shared" si="22"/>
        <v>0</v>
      </c>
      <c r="S297" s="136">
        <v>0</v>
      </c>
      <c r="T297" s="137">
        <f t="shared" si="23"/>
        <v>0</v>
      </c>
      <c r="AR297" s="138" t="s">
        <v>196</v>
      </c>
      <c r="AT297" s="138" t="s">
        <v>125</v>
      </c>
      <c r="AU297" s="138" t="s">
        <v>86</v>
      </c>
      <c r="AY297" s="15" t="s">
        <v>122</v>
      </c>
      <c r="BE297" s="139">
        <f t="shared" si="24"/>
        <v>0</v>
      </c>
      <c r="BF297" s="139">
        <f t="shared" si="25"/>
        <v>0</v>
      </c>
      <c r="BG297" s="139">
        <f t="shared" si="26"/>
        <v>0</v>
      </c>
      <c r="BH297" s="139">
        <f t="shared" si="27"/>
        <v>0</v>
      </c>
      <c r="BI297" s="139">
        <f t="shared" si="28"/>
        <v>0</v>
      </c>
      <c r="BJ297" s="15" t="s">
        <v>84</v>
      </c>
      <c r="BK297" s="139">
        <f t="shared" si="29"/>
        <v>0</v>
      </c>
      <c r="BL297" s="15" t="s">
        <v>196</v>
      </c>
      <c r="BM297" s="138" t="s">
        <v>633</v>
      </c>
    </row>
    <row r="298" spans="2:65" s="1" customFormat="1" ht="11">
      <c r="B298" s="30"/>
      <c r="D298" s="150" t="s">
        <v>181</v>
      </c>
      <c r="F298" s="151" t="s">
        <v>634</v>
      </c>
      <c r="I298" s="152"/>
      <c r="L298" s="30"/>
      <c r="M298" s="153"/>
      <c r="T298" s="54"/>
      <c r="AT298" s="15" t="s">
        <v>181</v>
      </c>
      <c r="AU298" s="15" t="s">
        <v>86</v>
      </c>
    </row>
    <row r="299" spans="2:65" s="1" customFormat="1" ht="44.25" customHeight="1">
      <c r="B299" s="30"/>
      <c r="C299" s="127" t="s">
        <v>635</v>
      </c>
      <c r="D299" s="127" t="s">
        <v>125</v>
      </c>
      <c r="E299" s="128" t="s">
        <v>636</v>
      </c>
      <c r="F299" s="129" t="s">
        <v>637</v>
      </c>
      <c r="G299" s="130" t="s">
        <v>638</v>
      </c>
      <c r="H299" s="131">
        <v>3.5</v>
      </c>
      <c r="I299" s="132"/>
      <c r="J299" s="133">
        <f>ROUND(I299*H299,2)</f>
        <v>0</v>
      </c>
      <c r="K299" s="129" t="s">
        <v>217</v>
      </c>
      <c r="L299" s="30"/>
      <c r="M299" s="134" t="s">
        <v>1</v>
      </c>
      <c r="N299" s="135" t="s">
        <v>41</v>
      </c>
      <c r="P299" s="136">
        <f>O299*H299</f>
        <v>0</v>
      </c>
      <c r="Q299" s="136">
        <v>0</v>
      </c>
      <c r="R299" s="136">
        <f>Q299*H299</f>
        <v>0</v>
      </c>
      <c r="S299" s="136">
        <v>0</v>
      </c>
      <c r="T299" s="137">
        <f>S299*H299</f>
        <v>0</v>
      </c>
      <c r="AR299" s="138" t="s">
        <v>196</v>
      </c>
      <c r="AT299" s="138" t="s">
        <v>125</v>
      </c>
      <c r="AU299" s="138" t="s">
        <v>86</v>
      </c>
      <c r="AY299" s="15" t="s">
        <v>122</v>
      </c>
      <c r="BE299" s="139">
        <f>IF(N299="základní",J299,0)</f>
        <v>0</v>
      </c>
      <c r="BF299" s="139">
        <f>IF(N299="snížená",J299,0)</f>
        <v>0</v>
      </c>
      <c r="BG299" s="139">
        <f>IF(N299="zákl. přenesená",J299,0)</f>
        <v>0</v>
      </c>
      <c r="BH299" s="139">
        <f>IF(N299="sníž. přenesená",J299,0)</f>
        <v>0</v>
      </c>
      <c r="BI299" s="139">
        <f>IF(N299="nulová",J299,0)</f>
        <v>0</v>
      </c>
      <c r="BJ299" s="15" t="s">
        <v>84</v>
      </c>
      <c r="BK299" s="139">
        <f>ROUND(I299*H299,2)</f>
        <v>0</v>
      </c>
      <c r="BL299" s="15" t="s">
        <v>196</v>
      </c>
      <c r="BM299" s="138" t="s">
        <v>639</v>
      </c>
    </row>
    <row r="300" spans="2:65" s="1" customFormat="1" ht="11">
      <c r="B300" s="30"/>
      <c r="D300" s="150" t="s">
        <v>181</v>
      </c>
      <c r="F300" s="151" t="s">
        <v>640</v>
      </c>
      <c r="I300" s="152"/>
      <c r="L300" s="30"/>
      <c r="M300" s="153"/>
      <c r="T300" s="54"/>
      <c r="AT300" s="15" t="s">
        <v>181</v>
      </c>
      <c r="AU300" s="15" t="s">
        <v>86</v>
      </c>
    </row>
    <row r="301" spans="2:65" s="1" customFormat="1" ht="168">
      <c r="B301" s="30"/>
      <c r="D301" s="155" t="s">
        <v>641</v>
      </c>
      <c r="F301" s="169" t="s">
        <v>642</v>
      </c>
      <c r="I301" s="152"/>
      <c r="L301" s="30"/>
      <c r="M301" s="153"/>
      <c r="T301" s="54"/>
      <c r="AT301" s="15" t="s">
        <v>641</v>
      </c>
      <c r="AU301" s="15" t="s">
        <v>86</v>
      </c>
    </row>
    <row r="302" spans="2:65" s="1" customFormat="1" ht="49" customHeight="1">
      <c r="B302" s="30"/>
      <c r="C302" s="127" t="s">
        <v>643</v>
      </c>
      <c r="D302" s="127" t="s">
        <v>125</v>
      </c>
      <c r="E302" s="128" t="s">
        <v>644</v>
      </c>
      <c r="F302" s="129" t="s">
        <v>645</v>
      </c>
      <c r="G302" s="130" t="s">
        <v>638</v>
      </c>
      <c r="H302" s="131">
        <v>3.5</v>
      </c>
      <c r="I302" s="132"/>
      <c r="J302" s="133">
        <f>ROUND(I302*H302,2)</f>
        <v>0</v>
      </c>
      <c r="K302" s="129" t="s">
        <v>179</v>
      </c>
      <c r="L302" s="30"/>
      <c r="M302" s="134" t="s">
        <v>1</v>
      </c>
      <c r="N302" s="135" t="s">
        <v>41</v>
      </c>
      <c r="P302" s="136">
        <f>O302*H302</f>
        <v>0</v>
      </c>
      <c r="Q302" s="136">
        <v>0</v>
      </c>
      <c r="R302" s="136">
        <f>Q302*H302</f>
        <v>0</v>
      </c>
      <c r="S302" s="136">
        <v>0</v>
      </c>
      <c r="T302" s="137">
        <f>S302*H302</f>
        <v>0</v>
      </c>
      <c r="AR302" s="138" t="s">
        <v>196</v>
      </c>
      <c r="AT302" s="138" t="s">
        <v>125</v>
      </c>
      <c r="AU302" s="138" t="s">
        <v>86</v>
      </c>
      <c r="AY302" s="15" t="s">
        <v>122</v>
      </c>
      <c r="BE302" s="139">
        <f>IF(N302="základní",J302,0)</f>
        <v>0</v>
      </c>
      <c r="BF302" s="139">
        <f>IF(N302="snížená",J302,0)</f>
        <v>0</v>
      </c>
      <c r="BG302" s="139">
        <f>IF(N302="zákl. přenesená",J302,0)</f>
        <v>0</v>
      </c>
      <c r="BH302" s="139">
        <f>IF(N302="sníž. přenesená",J302,0)</f>
        <v>0</v>
      </c>
      <c r="BI302" s="139">
        <f>IF(N302="nulová",J302,0)</f>
        <v>0</v>
      </c>
      <c r="BJ302" s="15" t="s">
        <v>84</v>
      </c>
      <c r="BK302" s="139">
        <f>ROUND(I302*H302,2)</f>
        <v>0</v>
      </c>
      <c r="BL302" s="15" t="s">
        <v>196</v>
      </c>
      <c r="BM302" s="138" t="s">
        <v>646</v>
      </c>
    </row>
    <row r="303" spans="2:65" s="1" customFormat="1" ht="11">
      <c r="B303" s="30"/>
      <c r="D303" s="150" t="s">
        <v>181</v>
      </c>
      <c r="F303" s="151" t="s">
        <v>647</v>
      </c>
      <c r="I303" s="152"/>
      <c r="L303" s="30"/>
      <c r="M303" s="153"/>
      <c r="T303" s="54"/>
      <c r="AT303" s="15" t="s">
        <v>181</v>
      </c>
      <c r="AU303" s="15" t="s">
        <v>86</v>
      </c>
    </row>
    <row r="304" spans="2:65" s="11" customFormat="1" ht="22.75" customHeight="1">
      <c r="B304" s="116"/>
      <c r="D304" s="117" t="s">
        <v>75</v>
      </c>
      <c r="E304" s="125" t="s">
        <v>648</v>
      </c>
      <c r="F304" s="125" t="s">
        <v>649</v>
      </c>
      <c r="I304" s="119"/>
      <c r="J304" s="126">
        <f>BK304</f>
        <v>0</v>
      </c>
      <c r="L304" s="116"/>
      <c r="M304" s="120"/>
      <c r="P304" s="121">
        <f>SUM(P305:P309)</f>
        <v>0</v>
      </c>
      <c r="R304" s="121">
        <f>SUM(R305:R309)</f>
        <v>0</v>
      </c>
      <c r="T304" s="122">
        <f>SUM(T305:T309)</f>
        <v>0</v>
      </c>
      <c r="AR304" s="117" t="s">
        <v>86</v>
      </c>
      <c r="AT304" s="123" t="s">
        <v>75</v>
      </c>
      <c r="AU304" s="123" t="s">
        <v>84</v>
      </c>
      <c r="AY304" s="117" t="s">
        <v>122</v>
      </c>
      <c r="BK304" s="124">
        <f>SUM(BK305:BK309)</f>
        <v>0</v>
      </c>
    </row>
    <row r="305" spans="2:65" s="1" customFormat="1" ht="24.25" customHeight="1">
      <c r="B305" s="30"/>
      <c r="C305" s="127" t="s">
        <v>650</v>
      </c>
      <c r="D305" s="127" t="s">
        <v>125</v>
      </c>
      <c r="E305" s="128" t="s">
        <v>651</v>
      </c>
      <c r="F305" s="129" t="s">
        <v>652</v>
      </c>
      <c r="G305" s="130" t="s">
        <v>216</v>
      </c>
      <c r="H305" s="131">
        <v>240</v>
      </c>
      <c r="I305" s="132"/>
      <c r="J305" s="133">
        <f>ROUND(I305*H305,2)</f>
        <v>0</v>
      </c>
      <c r="K305" s="129" t="s">
        <v>217</v>
      </c>
      <c r="L305" s="30"/>
      <c r="M305" s="134" t="s">
        <v>1</v>
      </c>
      <c r="N305" s="135" t="s">
        <v>41</v>
      </c>
      <c r="P305" s="136">
        <f>O305*H305</f>
        <v>0</v>
      </c>
      <c r="Q305" s="136">
        <v>0</v>
      </c>
      <c r="R305" s="136">
        <f>Q305*H305</f>
        <v>0</v>
      </c>
      <c r="S305" s="136">
        <v>0</v>
      </c>
      <c r="T305" s="137">
        <f>S305*H305</f>
        <v>0</v>
      </c>
      <c r="AR305" s="138" t="s">
        <v>196</v>
      </c>
      <c r="AT305" s="138" t="s">
        <v>125</v>
      </c>
      <c r="AU305" s="138" t="s">
        <v>86</v>
      </c>
      <c r="AY305" s="15" t="s">
        <v>122</v>
      </c>
      <c r="BE305" s="139">
        <f>IF(N305="základní",J305,0)</f>
        <v>0</v>
      </c>
      <c r="BF305" s="139">
        <f>IF(N305="snížená",J305,0)</f>
        <v>0</v>
      </c>
      <c r="BG305" s="139">
        <f>IF(N305="zákl. přenesená",J305,0)</f>
        <v>0</v>
      </c>
      <c r="BH305" s="139">
        <f>IF(N305="sníž. přenesená",J305,0)</f>
        <v>0</v>
      </c>
      <c r="BI305" s="139">
        <f>IF(N305="nulová",J305,0)</f>
        <v>0</v>
      </c>
      <c r="BJ305" s="15" t="s">
        <v>84</v>
      </c>
      <c r="BK305" s="139">
        <f>ROUND(I305*H305,2)</f>
        <v>0</v>
      </c>
      <c r="BL305" s="15" t="s">
        <v>196</v>
      </c>
      <c r="BM305" s="138" t="s">
        <v>653</v>
      </c>
    </row>
    <row r="306" spans="2:65" s="1" customFormat="1" ht="11">
      <c r="B306" s="30"/>
      <c r="D306" s="150" t="s">
        <v>181</v>
      </c>
      <c r="F306" s="151" t="s">
        <v>654</v>
      </c>
      <c r="I306" s="152"/>
      <c r="L306" s="30"/>
      <c r="M306" s="153"/>
      <c r="T306" s="54"/>
      <c r="AT306" s="15" t="s">
        <v>181</v>
      </c>
      <c r="AU306" s="15" t="s">
        <v>86</v>
      </c>
    </row>
    <row r="307" spans="2:65" s="1" customFormat="1" ht="24">
      <c r="B307" s="30"/>
      <c r="D307" s="155" t="s">
        <v>641</v>
      </c>
      <c r="F307" s="169" t="s">
        <v>655</v>
      </c>
      <c r="I307" s="152"/>
      <c r="L307" s="30"/>
      <c r="M307" s="153"/>
      <c r="T307" s="54"/>
      <c r="AT307" s="15" t="s">
        <v>641</v>
      </c>
      <c r="AU307" s="15" t="s">
        <v>86</v>
      </c>
    </row>
    <row r="308" spans="2:65" s="1" customFormat="1" ht="21.75" customHeight="1">
      <c r="B308" s="30"/>
      <c r="C308" s="140" t="s">
        <v>656</v>
      </c>
      <c r="D308" s="140" t="s">
        <v>131</v>
      </c>
      <c r="E308" s="141" t="s">
        <v>657</v>
      </c>
      <c r="F308" s="142" t="s">
        <v>658</v>
      </c>
      <c r="G308" s="143" t="s">
        <v>216</v>
      </c>
      <c r="H308" s="144">
        <v>288</v>
      </c>
      <c r="I308" s="145"/>
      <c r="J308" s="146">
        <f>ROUND(I308*H308,2)</f>
        <v>0</v>
      </c>
      <c r="K308" s="142" t="s">
        <v>1</v>
      </c>
      <c r="L308" s="147"/>
      <c r="M308" s="148" t="s">
        <v>1</v>
      </c>
      <c r="N308" s="149" t="s">
        <v>41</v>
      </c>
      <c r="P308" s="136">
        <f>O308*H308</f>
        <v>0</v>
      </c>
      <c r="Q308" s="136">
        <v>0</v>
      </c>
      <c r="R308" s="136">
        <f>Q308*H308</f>
        <v>0</v>
      </c>
      <c r="S308" s="136">
        <v>0</v>
      </c>
      <c r="T308" s="137">
        <f>S308*H308</f>
        <v>0</v>
      </c>
      <c r="AR308" s="138" t="s">
        <v>203</v>
      </c>
      <c r="AT308" s="138" t="s">
        <v>131</v>
      </c>
      <c r="AU308" s="138" t="s">
        <v>86</v>
      </c>
      <c r="AY308" s="15" t="s">
        <v>122</v>
      </c>
      <c r="BE308" s="139">
        <f>IF(N308="základní",J308,0)</f>
        <v>0</v>
      </c>
      <c r="BF308" s="139">
        <f>IF(N308="snížená",J308,0)</f>
        <v>0</v>
      </c>
      <c r="BG308" s="139">
        <f>IF(N308="zákl. přenesená",J308,0)</f>
        <v>0</v>
      </c>
      <c r="BH308" s="139">
        <f>IF(N308="sníž. přenesená",J308,0)</f>
        <v>0</v>
      </c>
      <c r="BI308" s="139">
        <f>IF(N308="nulová",J308,0)</f>
        <v>0</v>
      </c>
      <c r="BJ308" s="15" t="s">
        <v>84</v>
      </c>
      <c r="BK308" s="139">
        <f>ROUND(I308*H308,2)</f>
        <v>0</v>
      </c>
      <c r="BL308" s="15" t="s">
        <v>196</v>
      </c>
      <c r="BM308" s="138" t="s">
        <v>659</v>
      </c>
    </row>
    <row r="309" spans="2:65" s="12" customFormat="1" ht="12">
      <c r="B309" s="154"/>
      <c r="D309" s="155" t="s">
        <v>223</v>
      </c>
      <c r="F309" s="156" t="s">
        <v>660</v>
      </c>
      <c r="H309" s="157">
        <v>288</v>
      </c>
      <c r="I309" s="158"/>
      <c r="L309" s="154"/>
      <c r="M309" s="159"/>
      <c r="T309" s="160"/>
      <c r="AT309" s="161" t="s">
        <v>223</v>
      </c>
      <c r="AU309" s="161" t="s">
        <v>86</v>
      </c>
      <c r="AV309" s="12" t="s">
        <v>86</v>
      </c>
      <c r="AW309" s="12" t="s">
        <v>4</v>
      </c>
      <c r="AX309" s="12" t="s">
        <v>84</v>
      </c>
      <c r="AY309" s="161" t="s">
        <v>122</v>
      </c>
    </row>
    <row r="310" spans="2:65" s="11" customFormat="1" ht="22.75" customHeight="1">
      <c r="B310" s="116"/>
      <c r="D310" s="117" t="s">
        <v>75</v>
      </c>
      <c r="E310" s="125" t="s">
        <v>661</v>
      </c>
      <c r="F310" s="125" t="s">
        <v>662</v>
      </c>
      <c r="I310" s="119"/>
      <c r="J310" s="126">
        <f>BK310</f>
        <v>0</v>
      </c>
      <c r="L310" s="116"/>
      <c r="M310" s="120"/>
      <c r="P310" s="121">
        <f>SUM(P311:P318)</f>
        <v>0</v>
      </c>
      <c r="R310" s="121">
        <f>SUM(R311:R318)</f>
        <v>0</v>
      </c>
      <c r="T310" s="122">
        <f>SUM(T311:T318)</f>
        <v>0</v>
      </c>
      <c r="AR310" s="117" t="s">
        <v>86</v>
      </c>
      <c r="AT310" s="123" t="s">
        <v>75</v>
      </c>
      <c r="AU310" s="123" t="s">
        <v>84</v>
      </c>
      <c r="AY310" s="117" t="s">
        <v>122</v>
      </c>
      <c r="BK310" s="124">
        <f>SUM(BK311:BK318)</f>
        <v>0</v>
      </c>
    </row>
    <row r="311" spans="2:65" s="1" customFormat="1" ht="21.75" customHeight="1">
      <c r="B311" s="30"/>
      <c r="C311" s="127" t="s">
        <v>663</v>
      </c>
      <c r="D311" s="127" t="s">
        <v>125</v>
      </c>
      <c r="E311" s="128" t="s">
        <v>664</v>
      </c>
      <c r="F311" s="129" t="s">
        <v>665</v>
      </c>
      <c r="G311" s="130" t="s">
        <v>666</v>
      </c>
      <c r="H311" s="131">
        <v>21</v>
      </c>
      <c r="I311" s="132"/>
      <c r="J311" s="133">
        <f t="shared" ref="J311:J318" si="30">ROUND(I311*H311,2)</f>
        <v>0</v>
      </c>
      <c r="K311" s="129" t="s">
        <v>1</v>
      </c>
      <c r="L311" s="30"/>
      <c r="M311" s="134" t="s">
        <v>1</v>
      </c>
      <c r="N311" s="135" t="s">
        <v>41</v>
      </c>
      <c r="P311" s="136">
        <f t="shared" ref="P311:P318" si="31">O311*H311</f>
        <v>0</v>
      </c>
      <c r="Q311" s="136">
        <v>0</v>
      </c>
      <c r="R311" s="136">
        <f t="shared" ref="R311:R318" si="32">Q311*H311</f>
        <v>0</v>
      </c>
      <c r="S311" s="136">
        <v>0</v>
      </c>
      <c r="T311" s="137">
        <f t="shared" ref="T311:T318" si="33">S311*H311</f>
        <v>0</v>
      </c>
      <c r="AR311" s="138" t="s">
        <v>196</v>
      </c>
      <c r="AT311" s="138" t="s">
        <v>125</v>
      </c>
      <c r="AU311" s="138" t="s">
        <v>86</v>
      </c>
      <c r="AY311" s="15" t="s">
        <v>122</v>
      </c>
      <c r="BE311" s="139">
        <f t="shared" ref="BE311:BE318" si="34">IF(N311="základní",J311,0)</f>
        <v>0</v>
      </c>
      <c r="BF311" s="139">
        <f t="shared" ref="BF311:BF318" si="35">IF(N311="snížená",J311,0)</f>
        <v>0</v>
      </c>
      <c r="BG311" s="139">
        <f t="shared" ref="BG311:BG318" si="36">IF(N311="zákl. přenesená",J311,0)</f>
        <v>0</v>
      </c>
      <c r="BH311" s="139">
        <f t="shared" ref="BH311:BH318" si="37">IF(N311="sníž. přenesená",J311,0)</f>
        <v>0</v>
      </c>
      <c r="BI311" s="139">
        <f t="shared" ref="BI311:BI318" si="38">IF(N311="nulová",J311,0)</f>
        <v>0</v>
      </c>
      <c r="BJ311" s="15" t="s">
        <v>84</v>
      </c>
      <c r="BK311" s="139">
        <f t="shared" ref="BK311:BK318" si="39">ROUND(I311*H311,2)</f>
        <v>0</v>
      </c>
      <c r="BL311" s="15" t="s">
        <v>196</v>
      </c>
      <c r="BM311" s="138" t="s">
        <v>667</v>
      </c>
    </row>
    <row r="312" spans="2:65" s="1" customFormat="1" ht="24.25" customHeight="1">
      <c r="B312" s="30"/>
      <c r="C312" s="127" t="s">
        <v>668</v>
      </c>
      <c r="D312" s="127" t="s">
        <v>125</v>
      </c>
      <c r="E312" s="128" t="s">
        <v>669</v>
      </c>
      <c r="F312" s="129" t="s">
        <v>670</v>
      </c>
      <c r="G312" s="130" t="s">
        <v>178</v>
      </c>
      <c r="H312" s="131">
        <v>7</v>
      </c>
      <c r="I312" s="132"/>
      <c r="J312" s="133">
        <f t="shared" si="30"/>
        <v>0</v>
      </c>
      <c r="K312" s="129" t="s">
        <v>1</v>
      </c>
      <c r="L312" s="30"/>
      <c r="M312" s="134" t="s">
        <v>1</v>
      </c>
      <c r="N312" s="135" t="s">
        <v>41</v>
      </c>
      <c r="P312" s="136">
        <f t="shared" si="31"/>
        <v>0</v>
      </c>
      <c r="Q312" s="136">
        <v>0</v>
      </c>
      <c r="R312" s="136">
        <f t="shared" si="32"/>
        <v>0</v>
      </c>
      <c r="S312" s="136">
        <v>0</v>
      </c>
      <c r="T312" s="137">
        <f t="shared" si="33"/>
        <v>0</v>
      </c>
      <c r="AR312" s="138" t="s">
        <v>196</v>
      </c>
      <c r="AT312" s="138" t="s">
        <v>125</v>
      </c>
      <c r="AU312" s="138" t="s">
        <v>86</v>
      </c>
      <c r="AY312" s="15" t="s">
        <v>122</v>
      </c>
      <c r="BE312" s="139">
        <f t="shared" si="34"/>
        <v>0</v>
      </c>
      <c r="BF312" s="139">
        <f t="shared" si="35"/>
        <v>0</v>
      </c>
      <c r="BG312" s="139">
        <f t="shared" si="36"/>
        <v>0</v>
      </c>
      <c r="BH312" s="139">
        <f t="shared" si="37"/>
        <v>0</v>
      </c>
      <c r="BI312" s="139">
        <f t="shared" si="38"/>
        <v>0</v>
      </c>
      <c r="BJ312" s="15" t="s">
        <v>84</v>
      </c>
      <c r="BK312" s="139">
        <f t="shared" si="39"/>
        <v>0</v>
      </c>
      <c r="BL312" s="15" t="s">
        <v>196</v>
      </c>
      <c r="BM312" s="138" t="s">
        <v>671</v>
      </c>
    </row>
    <row r="313" spans="2:65" s="1" customFormat="1" ht="24.25" customHeight="1">
      <c r="B313" s="30"/>
      <c r="C313" s="140" t="s">
        <v>672</v>
      </c>
      <c r="D313" s="140" t="s">
        <v>131</v>
      </c>
      <c r="E313" s="141" t="s">
        <v>673</v>
      </c>
      <c r="F313" s="142" t="s">
        <v>674</v>
      </c>
      <c r="G313" s="143" t="s">
        <v>178</v>
      </c>
      <c r="H313" s="144">
        <v>7</v>
      </c>
      <c r="I313" s="145"/>
      <c r="J313" s="146">
        <f t="shared" si="30"/>
        <v>0</v>
      </c>
      <c r="K313" s="142" t="s">
        <v>1</v>
      </c>
      <c r="L313" s="147"/>
      <c r="M313" s="148" t="s">
        <v>1</v>
      </c>
      <c r="N313" s="149" t="s">
        <v>41</v>
      </c>
      <c r="P313" s="136">
        <f t="shared" si="31"/>
        <v>0</v>
      </c>
      <c r="Q313" s="136">
        <v>0</v>
      </c>
      <c r="R313" s="136">
        <f t="shared" si="32"/>
        <v>0</v>
      </c>
      <c r="S313" s="136">
        <v>0</v>
      </c>
      <c r="T313" s="137">
        <f t="shared" si="33"/>
        <v>0</v>
      </c>
      <c r="AR313" s="138" t="s">
        <v>203</v>
      </c>
      <c r="AT313" s="138" t="s">
        <v>131</v>
      </c>
      <c r="AU313" s="138" t="s">
        <v>86</v>
      </c>
      <c r="AY313" s="15" t="s">
        <v>122</v>
      </c>
      <c r="BE313" s="139">
        <f t="shared" si="34"/>
        <v>0</v>
      </c>
      <c r="BF313" s="139">
        <f t="shared" si="35"/>
        <v>0</v>
      </c>
      <c r="BG313" s="139">
        <f t="shared" si="36"/>
        <v>0</v>
      </c>
      <c r="BH313" s="139">
        <f t="shared" si="37"/>
        <v>0</v>
      </c>
      <c r="BI313" s="139">
        <f t="shared" si="38"/>
        <v>0</v>
      </c>
      <c r="BJ313" s="15" t="s">
        <v>84</v>
      </c>
      <c r="BK313" s="139">
        <f t="shared" si="39"/>
        <v>0</v>
      </c>
      <c r="BL313" s="15" t="s">
        <v>196</v>
      </c>
      <c r="BM313" s="138" t="s">
        <v>675</v>
      </c>
    </row>
    <row r="314" spans="2:65" s="1" customFormat="1" ht="33" customHeight="1">
      <c r="B314" s="30"/>
      <c r="C314" s="127" t="s">
        <v>676</v>
      </c>
      <c r="D314" s="127" t="s">
        <v>125</v>
      </c>
      <c r="E314" s="128" t="s">
        <v>677</v>
      </c>
      <c r="F314" s="129" t="s">
        <v>678</v>
      </c>
      <c r="G314" s="130" t="s">
        <v>178</v>
      </c>
      <c r="H314" s="131">
        <v>7</v>
      </c>
      <c r="I314" s="132"/>
      <c r="J314" s="133">
        <f t="shared" si="30"/>
        <v>0</v>
      </c>
      <c r="K314" s="129" t="s">
        <v>1</v>
      </c>
      <c r="L314" s="30"/>
      <c r="M314" s="134" t="s">
        <v>1</v>
      </c>
      <c r="N314" s="135" t="s">
        <v>41</v>
      </c>
      <c r="P314" s="136">
        <f t="shared" si="31"/>
        <v>0</v>
      </c>
      <c r="Q314" s="136">
        <v>0</v>
      </c>
      <c r="R314" s="136">
        <f t="shared" si="32"/>
        <v>0</v>
      </c>
      <c r="S314" s="136">
        <v>0</v>
      </c>
      <c r="T314" s="137">
        <f t="shared" si="33"/>
        <v>0</v>
      </c>
      <c r="AR314" s="138" t="s">
        <v>196</v>
      </c>
      <c r="AT314" s="138" t="s">
        <v>125</v>
      </c>
      <c r="AU314" s="138" t="s">
        <v>86</v>
      </c>
      <c r="AY314" s="15" t="s">
        <v>122</v>
      </c>
      <c r="BE314" s="139">
        <f t="shared" si="34"/>
        <v>0</v>
      </c>
      <c r="BF314" s="139">
        <f t="shared" si="35"/>
        <v>0</v>
      </c>
      <c r="BG314" s="139">
        <f t="shared" si="36"/>
        <v>0</v>
      </c>
      <c r="BH314" s="139">
        <f t="shared" si="37"/>
        <v>0</v>
      </c>
      <c r="BI314" s="139">
        <f t="shared" si="38"/>
        <v>0</v>
      </c>
      <c r="BJ314" s="15" t="s">
        <v>84</v>
      </c>
      <c r="BK314" s="139">
        <f t="shared" si="39"/>
        <v>0</v>
      </c>
      <c r="BL314" s="15" t="s">
        <v>196</v>
      </c>
      <c r="BM314" s="138" t="s">
        <v>679</v>
      </c>
    </row>
    <row r="315" spans="2:65" s="1" customFormat="1" ht="24.25" customHeight="1">
      <c r="B315" s="30"/>
      <c r="C315" s="140" t="s">
        <v>680</v>
      </c>
      <c r="D315" s="140" t="s">
        <v>131</v>
      </c>
      <c r="E315" s="141" t="s">
        <v>681</v>
      </c>
      <c r="F315" s="142" t="s">
        <v>682</v>
      </c>
      <c r="G315" s="143" t="s">
        <v>178</v>
      </c>
      <c r="H315" s="144">
        <v>7</v>
      </c>
      <c r="I315" s="145"/>
      <c r="J315" s="146">
        <f t="shared" si="30"/>
        <v>0</v>
      </c>
      <c r="K315" s="142" t="s">
        <v>1</v>
      </c>
      <c r="L315" s="147"/>
      <c r="M315" s="148" t="s">
        <v>1</v>
      </c>
      <c r="N315" s="149" t="s">
        <v>41</v>
      </c>
      <c r="P315" s="136">
        <f t="shared" si="31"/>
        <v>0</v>
      </c>
      <c r="Q315" s="136">
        <v>0</v>
      </c>
      <c r="R315" s="136">
        <f t="shared" si="32"/>
        <v>0</v>
      </c>
      <c r="S315" s="136">
        <v>0</v>
      </c>
      <c r="T315" s="137">
        <f t="shared" si="33"/>
        <v>0</v>
      </c>
      <c r="AR315" s="138" t="s">
        <v>203</v>
      </c>
      <c r="AT315" s="138" t="s">
        <v>131</v>
      </c>
      <c r="AU315" s="138" t="s">
        <v>86</v>
      </c>
      <c r="AY315" s="15" t="s">
        <v>122</v>
      </c>
      <c r="BE315" s="139">
        <f t="shared" si="34"/>
        <v>0</v>
      </c>
      <c r="BF315" s="139">
        <f t="shared" si="35"/>
        <v>0</v>
      </c>
      <c r="BG315" s="139">
        <f t="shared" si="36"/>
        <v>0</v>
      </c>
      <c r="BH315" s="139">
        <f t="shared" si="37"/>
        <v>0</v>
      </c>
      <c r="BI315" s="139">
        <f t="shared" si="38"/>
        <v>0</v>
      </c>
      <c r="BJ315" s="15" t="s">
        <v>84</v>
      </c>
      <c r="BK315" s="139">
        <f t="shared" si="39"/>
        <v>0</v>
      </c>
      <c r="BL315" s="15" t="s">
        <v>196</v>
      </c>
      <c r="BM315" s="138" t="s">
        <v>683</v>
      </c>
    </row>
    <row r="316" spans="2:65" s="1" customFormat="1" ht="33" customHeight="1">
      <c r="B316" s="30"/>
      <c r="C316" s="127" t="s">
        <v>684</v>
      </c>
      <c r="D316" s="127" t="s">
        <v>125</v>
      </c>
      <c r="E316" s="128" t="s">
        <v>685</v>
      </c>
      <c r="F316" s="129" t="s">
        <v>686</v>
      </c>
      <c r="G316" s="130" t="s">
        <v>178</v>
      </c>
      <c r="H316" s="131">
        <v>7</v>
      </c>
      <c r="I316" s="132"/>
      <c r="J316" s="133">
        <f t="shared" si="30"/>
        <v>0</v>
      </c>
      <c r="K316" s="129" t="s">
        <v>1</v>
      </c>
      <c r="L316" s="30"/>
      <c r="M316" s="134" t="s">
        <v>1</v>
      </c>
      <c r="N316" s="135" t="s">
        <v>41</v>
      </c>
      <c r="P316" s="136">
        <f t="shared" si="31"/>
        <v>0</v>
      </c>
      <c r="Q316" s="136">
        <v>0</v>
      </c>
      <c r="R316" s="136">
        <f t="shared" si="32"/>
        <v>0</v>
      </c>
      <c r="S316" s="136">
        <v>0</v>
      </c>
      <c r="T316" s="137">
        <f t="shared" si="33"/>
        <v>0</v>
      </c>
      <c r="AR316" s="138" t="s">
        <v>196</v>
      </c>
      <c r="AT316" s="138" t="s">
        <v>125</v>
      </c>
      <c r="AU316" s="138" t="s">
        <v>86</v>
      </c>
      <c r="AY316" s="15" t="s">
        <v>122</v>
      </c>
      <c r="BE316" s="139">
        <f t="shared" si="34"/>
        <v>0</v>
      </c>
      <c r="BF316" s="139">
        <f t="shared" si="35"/>
        <v>0</v>
      </c>
      <c r="BG316" s="139">
        <f t="shared" si="36"/>
        <v>0</v>
      </c>
      <c r="BH316" s="139">
        <f t="shared" si="37"/>
        <v>0</v>
      </c>
      <c r="BI316" s="139">
        <f t="shared" si="38"/>
        <v>0</v>
      </c>
      <c r="BJ316" s="15" t="s">
        <v>84</v>
      </c>
      <c r="BK316" s="139">
        <f t="shared" si="39"/>
        <v>0</v>
      </c>
      <c r="BL316" s="15" t="s">
        <v>196</v>
      </c>
      <c r="BM316" s="138" t="s">
        <v>687</v>
      </c>
    </row>
    <row r="317" spans="2:65" s="1" customFormat="1" ht="24.25" customHeight="1">
      <c r="B317" s="30"/>
      <c r="C317" s="140" t="s">
        <v>688</v>
      </c>
      <c r="D317" s="140" t="s">
        <v>131</v>
      </c>
      <c r="E317" s="141" t="s">
        <v>689</v>
      </c>
      <c r="F317" s="142" t="s">
        <v>690</v>
      </c>
      <c r="G317" s="143" t="s">
        <v>178</v>
      </c>
      <c r="H317" s="144">
        <v>14</v>
      </c>
      <c r="I317" s="145"/>
      <c r="J317" s="146">
        <f t="shared" si="30"/>
        <v>0</v>
      </c>
      <c r="K317" s="142" t="s">
        <v>1</v>
      </c>
      <c r="L317" s="147"/>
      <c r="M317" s="148" t="s">
        <v>1</v>
      </c>
      <c r="N317" s="149" t="s">
        <v>41</v>
      </c>
      <c r="P317" s="136">
        <f t="shared" si="31"/>
        <v>0</v>
      </c>
      <c r="Q317" s="136">
        <v>0</v>
      </c>
      <c r="R317" s="136">
        <f t="shared" si="32"/>
        <v>0</v>
      </c>
      <c r="S317" s="136">
        <v>0</v>
      </c>
      <c r="T317" s="137">
        <f t="shared" si="33"/>
        <v>0</v>
      </c>
      <c r="AR317" s="138" t="s">
        <v>203</v>
      </c>
      <c r="AT317" s="138" t="s">
        <v>131</v>
      </c>
      <c r="AU317" s="138" t="s">
        <v>86</v>
      </c>
      <c r="AY317" s="15" t="s">
        <v>122</v>
      </c>
      <c r="BE317" s="139">
        <f t="shared" si="34"/>
        <v>0</v>
      </c>
      <c r="BF317" s="139">
        <f t="shared" si="35"/>
        <v>0</v>
      </c>
      <c r="BG317" s="139">
        <f t="shared" si="36"/>
        <v>0</v>
      </c>
      <c r="BH317" s="139">
        <f t="shared" si="37"/>
        <v>0</v>
      </c>
      <c r="BI317" s="139">
        <f t="shared" si="38"/>
        <v>0</v>
      </c>
      <c r="BJ317" s="15" t="s">
        <v>84</v>
      </c>
      <c r="BK317" s="139">
        <f t="shared" si="39"/>
        <v>0</v>
      </c>
      <c r="BL317" s="15" t="s">
        <v>196</v>
      </c>
      <c r="BM317" s="138" t="s">
        <v>691</v>
      </c>
    </row>
    <row r="318" spans="2:65" s="1" customFormat="1" ht="24.25" customHeight="1">
      <c r="B318" s="30"/>
      <c r="C318" s="127" t="s">
        <v>692</v>
      </c>
      <c r="D318" s="127" t="s">
        <v>125</v>
      </c>
      <c r="E318" s="128" t="s">
        <v>693</v>
      </c>
      <c r="F318" s="129" t="s">
        <v>694</v>
      </c>
      <c r="G318" s="130" t="s">
        <v>638</v>
      </c>
      <c r="H318" s="131">
        <v>0.30099999999999999</v>
      </c>
      <c r="I318" s="132"/>
      <c r="J318" s="133">
        <f t="shared" si="30"/>
        <v>0</v>
      </c>
      <c r="K318" s="129" t="s">
        <v>1</v>
      </c>
      <c r="L318" s="30"/>
      <c r="M318" s="134" t="s">
        <v>1</v>
      </c>
      <c r="N318" s="135" t="s">
        <v>41</v>
      </c>
      <c r="P318" s="136">
        <f t="shared" si="31"/>
        <v>0</v>
      </c>
      <c r="Q318" s="136">
        <v>0</v>
      </c>
      <c r="R318" s="136">
        <f t="shared" si="32"/>
        <v>0</v>
      </c>
      <c r="S318" s="136">
        <v>0</v>
      </c>
      <c r="T318" s="137">
        <f t="shared" si="33"/>
        <v>0</v>
      </c>
      <c r="AR318" s="138" t="s">
        <v>196</v>
      </c>
      <c r="AT318" s="138" t="s">
        <v>125</v>
      </c>
      <c r="AU318" s="138" t="s">
        <v>86</v>
      </c>
      <c r="AY318" s="15" t="s">
        <v>122</v>
      </c>
      <c r="BE318" s="139">
        <f t="shared" si="34"/>
        <v>0</v>
      </c>
      <c r="BF318" s="139">
        <f t="shared" si="35"/>
        <v>0</v>
      </c>
      <c r="BG318" s="139">
        <f t="shared" si="36"/>
        <v>0</v>
      </c>
      <c r="BH318" s="139">
        <f t="shared" si="37"/>
        <v>0</v>
      </c>
      <c r="BI318" s="139">
        <f t="shared" si="38"/>
        <v>0</v>
      </c>
      <c r="BJ318" s="15" t="s">
        <v>84</v>
      </c>
      <c r="BK318" s="139">
        <f t="shared" si="39"/>
        <v>0</v>
      </c>
      <c r="BL318" s="15" t="s">
        <v>196</v>
      </c>
      <c r="BM318" s="138" t="s">
        <v>695</v>
      </c>
    </row>
    <row r="319" spans="2:65" s="11" customFormat="1" ht="26" customHeight="1">
      <c r="B319" s="116"/>
      <c r="D319" s="117" t="s">
        <v>75</v>
      </c>
      <c r="E319" s="118" t="s">
        <v>131</v>
      </c>
      <c r="F319" s="118" t="s">
        <v>696</v>
      </c>
      <c r="I319" s="119"/>
      <c r="J319" s="107">
        <f>BK319</f>
        <v>0</v>
      </c>
      <c r="L319" s="116"/>
      <c r="M319" s="120"/>
      <c r="P319" s="121">
        <f>P320</f>
        <v>0</v>
      </c>
      <c r="R319" s="121">
        <f>R320</f>
        <v>0</v>
      </c>
      <c r="T319" s="122">
        <f>T320</f>
        <v>0</v>
      </c>
      <c r="AR319" s="117" t="s">
        <v>136</v>
      </c>
      <c r="AT319" s="123" t="s">
        <v>75</v>
      </c>
      <c r="AU319" s="123" t="s">
        <v>76</v>
      </c>
      <c r="AY319" s="117" t="s">
        <v>122</v>
      </c>
      <c r="BK319" s="124">
        <f>BK320</f>
        <v>0</v>
      </c>
    </row>
    <row r="320" spans="2:65" s="11" customFormat="1" ht="22.75" customHeight="1">
      <c r="B320" s="116"/>
      <c r="D320" s="117" t="s">
        <v>75</v>
      </c>
      <c r="E320" s="125" t="s">
        <v>697</v>
      </c>
      <c r="F320" s="125" t="s">
        <v>698</v>
      </c>
      <c r="I320" s="119"/>
      <c r="J320" s="126">
        <f>BK320</f>
        <v>0</v>
      </c>
      <c r="L320" s="116"/>
      <c r="M320" s="120"/>
      <c r="P320" s="121">
        <f>SUM(P321:P332)</f>
        <v>0</v>
      </c>
      <c r="R320" s="121">
        <f>SUM(R321:R332)</f>
        <v>0</v>
      </c>
      <c r="T320" s="122">
        <f>SUM(T321:T332)</f>
        <v>0</v>
      </c>
      <c r="AR320" s="117" t="s">
        <v>136</v>
      </c>
      <c r="AT320" s="123" t="s">
        <v>75</v>
      </c>
      <c r="AU320" s="123" t="s">
        <v>84</v>
      </c>
      <c r="AY320" s="117" t="s">
        <v>122</v>
      </c>
      <c r="BK320" s="124">
        <f>SUM(BK321:BK332)</f>
        <v>0</v>
      </c>
    </row>
    <row r="321" spans="2:65" s="1" customFormat="1" ht="24.25" customHeight="1">
      <c r="B321" s="30"/>
      <c r="C321" s="127" t="s">
        <v>699</v>
      </c>
      <c r="D321" s="127" t="s">
        <v>125</v>
      </c>
      <c r="E321" s="128" t="s">
        <v>700</v>
      </c>
      <c r="F321" s="129" t="s">
        <v>701</v>
      </c>
      <c r="G321" s="130" t="s">
        <v>638</v>
      </c>
      <c r="H321" s="131">
        <v>4</v>
      </c>
      <c r="I321" s="132"/>
      <c r="J321" s="133">
        <f>ROUND(I321*H321,2)</f>
        <v>0</v>
      </c>
      <c r="K321" s="129" t="s">
        <v>179</v>
      </c>
      <c r="L321" s="30"/>
      <c r="M321" s="134" t="s">
        <v>1</v>
      </c>
      <c r="N321" s="135" t="s">
        <v>41</v>
      </c>
      <c r="P321" s="136">
        <f>O321*H321</f>
        <v>0</v>
      </c>
      <c r="Q321" s="136">
        <v>0</v>
      </c>
      <c r="R321" s="136">
        <f>Q321*H321</f>
        <v>0</v>
      </c>
      <c r="S321" s="136">
        <v>0</v>
      </c>
      <c r="T321" s="137">
        <f>S321*H321</f>
        <v>0</v>
      </c>
      <c r="AR321" s="138" t="s">
        <v>418</v>
      </c>
      <c r="AT321" s="138" t="s">
        <v>125</v>
      </c>
      <c r="AU321" s="138" t="s">
        <v>86</v>
      </c>
      <c r="AY321" s="15" t="s">
        <v>122</v>
      </c>
      <c r="BE321" s="139">
        <f>IF(N321="základní",J321,0)</f>
        <v>0</v>
      </c>
      <c r="BF321" s="139">
        <f>IF(N321="snížená",J321,0)</f>
        <v>0</v>
      </c>
      <c r="BG321" s="139">
        <f>IF(N321="zákl. přenesená",J321,0)</f>
        <v>0</v>
      </c>
      <c r="BH321" s="139">
        <f>IF(N321="sníž. přenesená",J321,0)</f>
        <v>0</v>
      </c>
      <c r="BI321" s="139">
        <f>IF(N321="nulová",J321,0)</f>
        <v>0</v>
      </c>
      <c r="BJ321" s="15" t="s">
        <v>84</v>
      </c>
      <c r="BK321" s="139">
        <f>ROUND(I321*H321,2)</f>
        <v>0</v>
      </c>
      <c r="BL321" s="15" t="s">
        <v>418</v>
      </c>
      <c r="BM321" s="138" t="s">
        <v>702</v>
      </c>
    </row>
    <row r="322" spans="2:65" s="1" customFormat="1" ht="11">
      <c r="B322" s="30"/>
      <c r="D322" s="150" t="s">
        <v>181</v>
      </c>
      <c r="F322" s="151" t="s">
        <v>703</v>
      </c>
      <c r="I322" s="152"/>
      <c r="L322" s="30"/>
      <c r="M322" s="153"/>
      <c r="T322" s="54"/>
      <c r="AT322" s="15" t="s">
        <v>181</v>
      </c>
      <c r="AU322" s="15" t="s">
        <v>86</v>
      </c>
    </row>
    <row r="323" spans="2:65" s="1" customFormat="1" ht="37.75" customHeight="1">
      <c r="B323" s="30"/>
      <c r="C323" s="127" t="s">
        <v>704</v>
      </c>
      <c r="D323" s="127" t="s">
        <v>125</v>
      </c>
      <c r="E323" s="128" t="s">
        <v>705</v>
      </c>
      <c r="F323" s="129" t="s">
        <v>706</v>
      </c>
      <c r="G323" s="130" t="s">
        <v>638</v>
      </c>
      <c r="H323" s="131">
        <v>12</v>
      </c>
      <c r="I323" s="132"/>
      <c r="J323" s="133">
        <f>ROUND(I323*H323,2)</f>
        <v>0</v>
      </c>
      <c r="K323" s="129" t="s">
        <v>179</v>
      </c>
      <c r="L323" s="30"/>
      <c r="M323" s="134" t="s">
        <v>1</v>
      </c>
      <c r="N323" s="135" t="s">
        <v>41</v>
      </c>
      <c r="P323" s="136">
        <f>O323*H323</f>
        <v>0</v>
      </c>
      <c r="Q323" s="136">
        <v>0</v>
      </c>
      <c r="R323" s="136">
        <f>Q323*H323</f>
        <v>0</v>
      </c>
      <c r="S323" s="136">
        <v>0</v>
      </c>
      <c r="T323" s="137">
        <f>S323*H323</f>
        <v>0</v>
      </c>
      <c r="AR323" s="138" t="s">
        <v>418</v>
      </c>
      <c r="AT323" s="138" t="s">
        <v>125</v>
      </c>
      <c r="AU323" s="138" t="s">
        <v>86</v>
      </c>
      <c r="AY323" s="15" t="s">
        <v>122</v>
      </c>
      <c r="BE323" s="139">
        <f>IF(N323="základní",J323,0)</f>
        <v>0</v>
      </c>
      <c r="BF323" s="139">
        <f>IF(N323="snížená",J323,0)</f>
        <v>0</v>
      </c>
      <c r="BG323" s="139">
        <f>IF(N323="zákl. přenesená",J323,0)</f>
        <v>0</v>
      </c>
      <c r="BH323" s="139">
        <f>IF(N323="sníž. přenesená",J323,0)</f>
        <v>0</v>
      </c>
      <c r="BI323" s="139">
        <f>IF(N323="nulová",J323,0)</f>
        <v>0</v>
      </c>
      <c r="BJ323" s="15" t="s">
        <v>84</v>
      </c>
      <c r="BK323" s="139">
        <f>ROUND(I323*H323,2)</f>
        <v>0</v>
      </c>
      <c r="BL323" s="15" t="s">
        <v>418</v>
      </c>
      <c r="BM323" s="138" t="s">
        <v>707</v>
      </c>
    </row>
    <row r="324" spans="2:65" s="1" customFormat="1" ht="11">
      <c r="B324" s="30"/>
      <c r="D324" s="150" t="s">
        <v>181</v>
      </c>
      <c r="F324" s="151" t="s">
        <v>708</v>
      </c>
      <c r="I324" s="152"/>
      <c r="L324" s="30"/>
      <c r="M324" s="153"/>
      <c r="T324" s="54"/>
      <c r="AT324" s="15" t="s">
        <v>181</v>
      </c>
      <c r="AU324" s="15" t="s">
        <v>86</v>
      </c>
    </row>
    <row r="325" spans="2:65" s="12" customFormat="1" ht="12">
      <c r="B325" s="154"/>
      <c r="D325" s="155" t="s">
        <v>223</v>
      </c>
      <c r="F325" s="156" t="s">
        <v>709</v>
      </c>
      <c r="H325" s="157">
        <v>12</v>
      </c>
      <c r="I325" s="158"/>
      <c r="L325" s="154"/>
      <c r="M325" s="159"/>
      <c r="T325" s="160"/>
      <c r="AT325" s="161" t="s">
        <v>223</v>
      </c>
      <c r="AU325" s="161" t="s">
        <v>86</v>
      </c>
      <c r="AV325" s="12" t="s">
        <v>86</v>
      </c>
      <c r="AW325" s="12" t="s">
        <v>4</v>
      </c>
      <c r="AX325" s="12" t="s">
        <v>84</v>
      </c>
      <c r="AY325" s="161" t="s">
        <v>122</v>
      </c>
    </row>
    <row r="326" spans="2:65" s="1" customFormat="1" ht="24.25" customHeight="1">
      <c r="B326" s="30"/>
      <c r="C326" s="127" t="s">
        <v>710</v>
      </c>
      <c r="D326" s="127" t="s">
        <v>125</v>
      </c>
      <c r="E326" s="128" t="s">
        <v>711</v>
      </c>
      <c r="F326" s="129" t="s">
        <v>712</v>
      </c>
      <c r="G326" s="130" t="s">
        <v>638</v>
      </c>
      <c r="H326" s="131">
        <v>4</v>
      </c>
      <c r="I326" s="132"/>
      <c r="J326" s="133">
        <f>ROUND(I326*H326,2)</f>
        <v>0</v>
      </c>
      <c r="K326" s="129" t="s">
        <v>179</v>
      </c>
      <c r="L326" s="30"/>
      <c r="M326" s="134" t="s">
        <v>1</v>
      </c>
      <c r="N326" s="135" t="s">
        <v>41</v>
      </c>
      <c r="P326" s="136">
        <f>O326*H326</f>
        <v>0</v>
      </c>
      <c r="Q326" s="136">
        <v>0</v>
      </c>
      <c r="R326" s="136">
        <f>Q326*H326</f>
        <v>0</v>
      </c>
      <c r="S326" s="136">
        <v>0</v>
      </c>
      <c r="T326" s="137">
        <f>S326*H326</f>
        <v>0</v>
      </c>
      <c r="AR326" s="138" t="s">
        <v>418</v>
      </c>
      <c r="AT326" s="138" t="s">
        <v>125</v>
      </c>
      <c r="AU326" s="138" t="s">
        <v>86</v>
      </c>
      <c r="AY326" s="15" t="s">
        <v>122</v>
      </c>
      <c r="BE326" s="139">
        <f>IF(N326="základní",J326,0)</f>
        <v>0</v>
      </c>
      <c r="BF326" s="139">
        <f>IF(N326="snížená",J326,0)</f>
        <v>0</v>
      </c>
      <c r="BG326" s="139">
        <f>IF(N326="zákl. přenesená",J326,0)</f>
        <v>0</v>
      </c>
      <c r="BH326" s="139">
        <f>IF(N326="sníž. přenesená",J326,0)</f>
        <v>0</v>
      </c>
      <c r="BI326" s="139">
        <f>IF(N326="nulová",J326,0)</f>
        <v>0</v>
      </c>
      <c r="BJ326" s="15" t="s">
        <v>84</v>
      </c>
      <c r="BK326" s="139">
        <f>ROUND(I326*H326,2)</f>
        <v>0</v>
      </c>
      <c r="BL326" s="15" t="s">
        <v>418</v>
      </c>
      <c r="BM326" s="138" t="s">
        <v>713</v>
      </c>
    </row>
    <row r="327" spans="2:65" s="1" customFormat="1" ht="11">
      <c r="B327" s="30"/>
      <c r="D327" s="150" t="s">
        <v>181</v>
      </c>
      <c r="F327" s="151" t="s">
        <v>714</v>
      </c>
      <c r="I327" s="152"/>
      <c r="L327" s="30"/>
      <c r="M327" s="153"/>
      <c r="T327" s="54"/>
      <c r="AT327" s="15" t="s">
        <v>181</v>
      </c>
      <c r="AU327" s="15" t="s">
        <v>86</v>
      </c>
    </row>
    <row r="328" spans="2:65" s="1" customFormat="1" ht="37.75" customHeight="1">
      <c r="B328" s="30"/>
      <c r="C328" s="127" t="s">
        <v>715</v>
      </c>
      <c r="D328" s="127" t="s">
        <v>125</v>
      </c>
      <c r="E328" s="128" t="s">
        <v>716</v>
      </c>
      <c r="F328" s="129" t="s">
        <v>717</v>
      </c>
      <c r="G328" s="130" t="s">
        <v>638</v>
      </c>
      <c r="H328" s="131">
        <v>40</v>
      </c>
      <c r="I328" s="132"/>
      <c r="J328" s="133">
        <f>ROUND(I328*H328,2)</f>
        <v>0</v>
      </c>
      <c r="K328" s="129" t="s">
        <v>179</v>
      </c>
      <c r="L328" s="30"/>
      <c r="M328" s="134" t="s">
        <v>1</v>
      </c>
      <c r="N328" s="135" t="s">
        <v>41</v>
      </c>
      <c r="P328" s="136">
        <f>O328*H328</f>
        <v>0</v>
      </c>
      <c r="Q328" s="136">
        <v>0</v>
      </c>
      <c r="R328" s="136">
        <f>Q328*H328</f>
        <v>0</v>
      </c>
      <c r="S328" s="136">
        <v>0</v>
      </c>
      <c r="T328" s="137">
        <f>S328*H328</f>
        <v>0</v>
      </c>
      <c r="AR328" s="138" t="s">
        <v>418</v>
      </c>
      <c r="AT328" s="138" t="s">
        <v>125</v>
      </c>
      <c r="AU328" s="138" t="s">
        <v>86</v>
      </c>
      <c r="AY328" s="15" t="s">
        <v>122</v>
      </c>
      <c r="BE328" s="139">
        <f>IF(N328="základní",J328,0)</f>
        <v>0</v>
      </c>
      <c r="BF328" s="139">
        <f>IF(N328="snížená",J328,0)</f>
        <v>0</v>
      </c>
      <c r="BG328" s="139">
        <f>IF(N328="zákl. přenesená",J328,0)</f>
        <v>0</v>
      </c>
      <c r="BH328" s="139">
        <f>IF(N328="sníž. přenesená",J328,0)</f>
        <v>0</v>
      </c>
      <c r="BI328" s="139">
        <f>IF(N328="nulová",J328,0)</f>
        <v>0</v>
      </c>
      <c r="BJ328" s="15" t="s">
        <v>84</v>
      </c>
      <c r="BK328" s="139">
        <f>ROUND(I328*H328,2)</f>
        <v>0</v>
      </c>
      <c r="BL328" s="15" t="s">
        <v>418</v>
      </c>
      <c r="BM328" s="138" t="s">
        <v>718</v>
      </c>
    </row>
    <row r="329" spans="2:65" s="1" customFormat="1" ht="11">
      <c r="B329" s="30"/>
      <c r="D329" s="150" t="s">
        <v>181</v>
      </c>
      <c r="F329" s="151" t="s">
        <v>719</v>
      </c>
      <c r="I329" s="152"/>
      <c r="L329" s="30"/>
      <c r="M329" s="153"/>
      <c r="T329" s="54"/>
      <c r="AT329" s="15" t="s">
        <v>181</v>
      </c>
      <c r="AU329" s="15" t="s">
        <v>86</v>
      </c>
    </row>
    <row r="330" spans="2:65" s="12" customFormat="1" ht="12">
      <c r="B330" s="154"/>
      <c r="D330" s="155" t="s">
        <v>223</v>
      </c>
      <c r="F330" s="156" t="s">
        <v>720</v>
      </c>
      <c r="H330" s="157">
        <v>40</v>
      </c>
      <c r="I330" s="158"/>
      <c r="L330" s="154"/>
      <c r="M330" s="159"/>
      <c r="T330" s="160"/>
      <c r="AT330" s="161" t="s">
        <v>223</v>
      </c>
      <c r="AU330" s="161" t="s">
        <v>86</v>
      </c>
      <c r="AV330" s="12" t="s">
        <v>86</v>
      </c>
      <c r="AW330" s="12" t="s">
        <v>4</v>
      </c>
      <c r="AX330" s="12" t="s">
        <v>84</v>
      </c>
      <c r="AY330" s="161" t="s">
        <v>122</v>
      </c>
    </row>
    <row r="331" spans="2:65" s="1" customFormat="1" ht="44.25" customHeight="1">
      <c r="B331" s="30"/>
      <c r="C331" s="127" t="s">
        <v>721</v>
      </c>
      <c r="D331" s="127" t="s">
        <v>125</v>
      </c>
      <c r="E331" s="128" t="s">
        <v>722</v>
      </c>
      <c r="F331" s="129" t="s">
        <v>723</v>
      </c>
      <c r="G331" s="130" t="s">
        <v>638</v>
      </c>
      <c r="H331" s="131">
        <v>4</v>
      </c>
      <c r="I331" s="132"/>
      <c r="J331" s="133">
        <f>ROUND(I331*H331,2)</f>
        <v>0</v>
      </c>
      <c r="K331" s="129" t="s">
        <v>179</v>
      </c>
      <c r="L331" s="30"/>
      <c r="M331" s="134" t="s">
        <v>1</v>
      </c>
      <c r="N331" s="135" t="s">
        <v>41</v>
      </c>
      <c r="P331" s="136">
        <f>O331*H331</f>
        <v>0</v>
      </c>
      <c r="Q331" s="136">
        <v>0</v>
      </c>
      <c r="R331" s="136">
        <f>Q331*H331</f>
        <v>0</v>
      </c>
      <c r="S331" s="136">
        <v>0</v>
      </c>
      <c r="T331" s="137">
        <f>S331*H331</f>
        <v>0</v>
      </c>
      <c r="AR331" s="138" t="s">
        <v>418</v>
      </c>
      <c r="AT331" s="138" t="s">
        <v>125</v>
      </c>
      <c r="AU331" s="138" t="s">
        <v>86</v>
      </c>
      <c r="AY331" s="15" t="s">
        <v>122</v>
      </c>
      <c r="BE331" s="139">
        <f>IF(N331="základní",J331,0)</f>
        <v>0</v>
      </c>
      <c r="BF331" s="139">
        <f>IF(N331="snížená",J331,0)</f>
        <v>0</v>
      </c>
      <c r="BG331" s="139">
        <f>IF(N331="zákl. přenesená",J331,0)</f>
        <v>0</v>
      </c>
      <c r="BH331" s="139">
        <f>IF(N331="sníž. přenesená",J331,0)</f>
        <v>0</v>
      </c>
      <c r="BI331" s="139">
        <f>IF(N331="nulová",J331,0)</f>
        <v>0</v>
      </c>
      <c r="BJ331" s="15" t="s">
        <v>84</v>
      </c>
      <c r="BK331" s="139">
        <f>ROUND(I331*H331,2)</f>
        <v>0</v>
      </c>
      <c r="BL331" s="15" t="s">
        <v>418</v>
      </c>
      <c r="BM331" s="138" t="s">
        <v>724</v>
      </c>
    </row>
    <row r="332" spans="2:65" s="1" customFormat="1" ht="11">
      <c r="B332" s="30"/>
      <c r="D332" s="150" t="s">
        <v>181</v>
      </c>
      <c r="F332" s="151" t="s">
        <v>725</v>
      </c>
      <c r="I332" s="152"/>
      <c r="L332" s="30"/>
      <c r="M332" s="153"/>
      <c r="T332" s="54"/>
      <c r="AT332" s="15" t="s">
        <v>181</v>
      </c>
      <c r="AU332" s="15" t="s">
        <v>86</v>
      </c>
    </row>
    <row r="333" spans="2:65" s="11" customFormat="1" ht="26" customHeight="1">
      <c r="B333" s="116"/>
      <c r="D333" s="117" t="s">
        <v>75</v>
      </c>
      <c r="E333" s="118" t="s">
        <v>726</v>
      </c>
      <c r="F333" s="118" t="s">
        <v>727</v>
      </c>
      <c r="I333" s="119"/>
      <c r="J333" s="107">
        <f>BK333</f>
        <v>0</v>
      </c>
      <c r="L333" s="116"/>
      <c r="M333" s="120"/>
      <c r="P333" s="121">
        <f>SUM(P334:P343)</f>
        <v>0</v>
      </c>
      <c r="R333" s="121">
        <f>SUM(R334:R343)</f>
        <v>0</v>
      </c>
      <c r="T333" s="122">
        <f>SUM(T334:T343)</f>
        <v>0</v>
      </c>
      <c r="AR333" s="117" t="s">
        <v>129</v>
      </c>
      <c r="AT333" s="123" t="s">
        <v>75</v>
      </c>
      <c r="AU333" s="123" t="s">
        <v>76</v>
      </c>
      <c r="AY333" s="117" t="s">
        <v>122</v>
      </c>
      <c r="BK333" s="124">
        <f>SUM(BK334:BK343)</f>
        <v>0</v>
      </c>
    </row>
    <row r="334" spans="2:65" s="1" customFormat="1" ht="16.5" customHeight="1">
      <c r="B334" s="30"/>
      <c r="C334" s="127" t="s">
        <v>728</v>
      </c>
      <c r="D334" s="127" t="s">
        <v>125</v>
      </c>
      <c r="E334" s="128" t="s">
        <v>729</v>
      </c>
      <c r="F334" s="129" t="s">
        <v>730</v>
      </c>
      <c r="G334" s="130" t="s">
        <v>731</v>
      </c>
      <c r="H334" s="131">
        <v>150</v>
      </c>
      <c r="I334" s="132"/>
      <c r="J334" s="133">
        <f>ROUND(I334*H334,2)</f>
        <v>0</v>
      </c>
      <c r="K334" s="129" t="s">
        <v>1</v>
      </c>
      <c r="L334" s="30"/>
      <c r="M334" s="134" t="s">
        <v>1</v>
      </c>
      <c r="N334" s="135" t="s">
        <v>41</v>
      </c>
      <c r="P334" s="136">
        <f>O334*H334</f>
        <v>0</v>
      </c>
      <c r="Q334" s="136">
        <v>0</v>
      </c>
      <c r="R334" s="136">
        <f>Q334*H334</f>
        <v>0</v>
      </c>
      <c r="S334" s="136">
        <v>0</v>
      </c>
      <c r="T334" s="137">
        <f>S334*H334</f>
        <v>0</v>
      </c>
      <c r="AR334" s="138" t="s">
        <v>604</v>
      </c>
      <c r="AT334" s="138" t="s">
        <v>125</v>
      </c>
      <c r="AU334" s="138" t="s">
        <v>84</v>
      </c>
      <c r="AY334" s="15" t="s">
        <v>122</v>
      </c>
      <c r="BE334" s="139">
        <f>IF(N334="základní",J334,0)</f>
        <v>0</v>
      </c>
      <c r="BF334" s="139">
        <f>IF(N334="snížená",J334,0)</f>
        <v>0</v>
      </c>
      <c r="BG334" s="139">
        <f>IF(N334="zákl. přenesená",J334,0)</f>
        <v>0</v>
      </c>
      <c r="BH334" s="139">
        <f>IF(N334="sníž. přenesená",J334,0)</f>
        <v>0</v>
      </c>
      <c r="BI334" s="139">
        <f>IF(N334="nulová",J334,0)</f>
        <v>0</v>
      </c>
      <c r="BJ334" s="15" t="s">
        <v>84</v>
      </c>
      <c r="BK334" s="139">
        <f>ROUND(I334*H334,2)</f>
        <v>0</v>
      </c>
      <c r="BL334" s="15" t="s">
        <v>604</v>
      </c>
      <c r="BM334" s="138" t="s">
        <v>732</v>
      </c>
    </row>
    <row r="335" spans="2:65" s="1" customFormat="1" ht="16.5" customHeight="1">
      <c r="B335" s="30"/>
      <c r="C335" s="127" t="s">
        <v>733</v>
      </c>
      <c r="D335" s="127" t="s">
        <v>125</v>
      </c>
      <c r="E335" s="128" t="s">
        <v>734</v>
      </c>
      <c r="F335" s="129" t="s">
        <v>735</v>
      </c>
      <c r="G335" s="130" t="s">
        <v>731</v>
      </c>
      <c r="H335" s="131">
        <v>45</v>
      </c>
      <c r="I335" s="132"/>
      <c r="J335" s="133">
        <f>ROUND(I335*H335,2)</f>
        <v>0</v>
      </c>
      <c r="K335" s="129" t="s">
        <v>1</v>
      </c>
      <c r="L335" s="30"/>
      <c r="M335" s="134" t="s">
        <v>1</v>
      </c>
      <c r="N335" s="135" t="s">
        <v>41</v>
      </c>
      <c r="P335" s="136">
        <f>O335*H335</f>
        <v>0</v>
      </c>
      <c r="Q335" s="136">
        <v>0</v>
      </c>
      <c r="R335" s="136">
        <f>Q335*H335</f>
        <v>0</v>
      </c>
      <c r="S335" s="136">
        <v>0</v>
      </c>
      <c r="T335" s="137">
        <f>S335*H335</f>
        <v>0</v>
      </c>
      <c r="AR335" s="138" t="s">
        <v>604</v>
      </c>
      <c r="AT335" s="138" t="s">
        <v>125</v>
      </c>
      <c r="AU335" s="138" t="s">
        <v>84</v>
      </c>
      <c r="AY335" s="15" t="s">
        <v>122</v>
      </c>
      <c r="BE335" s="139">
        <f>IF(N335="základní",J335,0)</f>
        <v>0</v>
      </c>
      <c r="BF335" s="139">
        <f>IF(N335="snížená",J335,0)</f>
        <v>0</v>
      </c>
      <c r="BG335" s="139">
        <f>IF(N335="zákl. přenesená",J335,0)</f>
        <v>0</v>
      </c>
      <c r="BH335" s="139">
        <f>IF(N335="sníž. přenesená",J335,0)</f>
        <v>0</v>
      </c>
      <c r="BI335" s="139">
        <f>IF(N335="nulová",J335,0)</f>
        <v>0</v>
      </c>
      <c r="BJ335" s="15" t="s">
        <v>84</v>
      </c>
      <c r="BK335" s="139">
        <f>ROUND(I335*H335,2)</f>
        <v>0</v>
      </c>
      <c r="BL335" s="15" t="s">
        <v>604</v>
      </c>
      <c r="BM335" s="138" t="s">
        <v>736</v>
      </c>
    </row>
    <row r="336" spans="2:65" s="1" customFormat="1" ht="16.5" customHeight="1">
      <c r="B336" s="30"/>
      <c r="C336" s="127" t="s">
        <v>737</v>
      </c>
      <c r="D336" s="127" t="s">
        <v>125</v>
      </c>
      <c r="E336" s="128" t="s">
        <v>738</v>
      </c>
      <c r="F336" s="129" t="s">
        <v>739</v>
      </c>
      <c r="G336" s="130" t="s">
        <v>731</v>
      </c>
      <c r="H336" s="131">
        <v>275</v>
      </c>
      <c r="I336" s="132"/>
      <c r="J336" s="133">
        <f>ROUND(I336*H336,2)</f>
        <v>0</v>
      </c>
      <c r="K336" s="129" t="s">
        <v>1</v>
      </c>
      <c r="L336" s="30"/>
      <c r="M336" s="134" t="s">
        <v>1</v>
      </c>
      <c r="N336" s="135" t="s">
        <v>41</v>
      </c>
      <c r="P336" s="136">
        <f>O336*H336</f>
        <v>0</v>
      </c>
      <c r="Q336" s="136">
        <v>0</v>
      </c>
      <c r="R336" s="136">
        <f>Q336*H336</f>
        <v>0</v>
      </c>
      <c r="S336" s="136">
        <v>0</v>
      </c>
      <c r="T336" s="137">
        <f>S336*H336</f>
        <v>0</v>
      </c>
      <c r="AR336" s="138" t="s">
        <v>604</v>
      </c>
      <c r="AT336" s="138" t="s">
        <v>125</v>
      </c>
      <c r="AU336" s="138" t="s">
        <v>84</v>
      </c>
      <c r="AY336" s="15" t="s">
        <v>122</v>
      </c>
      <c r="BE336" s="139">
        <f>IF(N336="základní",J336,0)</f>
        <v>0</v>
      </c>
      <c r="BF336" s="139">
        <f>IF(N336="snížená",J336,0)</f>
        <v>0</v>
      </c>
      <c r="BG336" s="139">
        <f>IF(N336="zákl. přenesená",J336,0)</f>
        <v>0</v>
      </c>
      <c r="BH336" s="139">
        <f>IF(N336="sníž. přenesená",J336,0)</f>
        <v>0</v>
      </c>
      <c r="BI336" s="139">
        <f>IF(N336="nulová",J336,0)</f>
        <v>0</v>
      </c>
      <c r="BJ336" s="15" t="s">
        <v>84</v>
      </c>
      <c r="BK336" s="139">
        <f>ROUND(I336*H336,2)</f>
        <v>0</v>
      </c>
      <c r="BL336" s="15" t="s">
        <v>604</v>
      </c>
      <c r="BM336" s="138" t="s">
        <v>740</v>
      </c>
    </row>
    <row r="337" spans="2:65" s="1" customFormat="1" ht="21.75" customHeight="1">
      <c r="B337" s="30"/>
      <c r="C337" s="127" t="s">
        <v>741</v>
      </c>
      <c r="D337" s="127" t="s">
        <v>125</v>
      </c>
      <c r="E337" s="128" t="s">
        <v>742</v>
      </c>
      <c r="F337" s="129" t="s">
        <v>743</v>
      </c>
      <c r="G337" s="130" t="s">
        <v>731</v>
      </c>
      <c r="H337" s="131">
        <v>100</v>
      </c>
      <c r="I337" s="132"/>
      <c r="J337" s="133">
        <f>ROUND(I337*H337,2)</f>
        <v>0</v>
      </c>
      <c r="K337" s="129" t="s">
        <v>1</v>
      </c>
      <c r="L337" s="30"/>
      <c r="M337" s="134" t="s">
        <v>1</v>
      </c>
      <c r="N337" s="135" t="s">
        <v>41</v>
      </c>
      <c r="P337" s="136">
        <f>O337*H337</f>
        <v>0</v>
      </c>
      <c r="Q337" s="136">
        <v>0</v>
      </c>
      <c r="R337" s="136">
        <f>Q337*H337</f>
        <v>0</v>
      </c>
      <c r="S337" s="136">
        <v>0</v>
      </c>
      <c r="T337" s="137">
        <f>S337*H337</f>
        <v>0</v>
      </c>
      <c r="AR337" s="138" t="s">
        <v>604</v>
      </c>
      <c r="AT337" s="138" t="s">
        <v>125</v>
      </c>
      <c r="AU337" s="138" t="s">
        <v>84</v>
      </c>
      <c r="AY337" s="15" t="s">
        <v>122</v>
      </c>
      <c r="BE337" s="139">
        <f>IF(N337="základní",J337,0)</f>
        <v>0</v>
      </c>
      <c r="BF337" s="139">
        <f>IF(N337="snížená",J337,0)</f>
        <v>0</v>
      </c>
      <c r="BG337" s="139">
        <f>IF(N337="zákl. přenesená",J337,0)</f>
        <v>0</v>
      </c>
      <c r="BH337" s="139">
        <f>IF(N337="sníž. přenesená",J337,0)</f>
        <v>0</v>
      </c>
      <c r="BI337" s="139">
        <f>IF(N337="nulová",J337,0)</f>
        <v>0</v>
      </c>
      <c r="BJ337" s="15" t="s">
        <v>84</v>
      </c>
      <c r="BK337" s="139">
        <f>ROUND(I337*H337,2)</f>
        <v>0</v>
      </c>
      <c r="BL337" s="15" t="s">
        <v>604</v>
      </c>
      <c r="BM337" s="138" t="s">
        <v>744</v>
      </c>
    </row>
    <row r="338" spans="2:65" s="1" customFormat="1" ht="16.5" customHeight="1">
      <c r="B338" s="30"/>
      <c r="C338" s="127" t="s">
        <v>745</v>
      </c>
      <c r="D338" s="127" t="s">
        <v>125</v>
      </c>
      <c r="E338" s="128" t="s">
        <v>746</v>
      </c>
      <c r="F338" s="129" t="s">
        <v>747</v>
      </c>
      <c r="G338" s="130" t="s">
        <v>731</v>
      </c>
      <c r="H338" s="131">
        <v>450</v>
      </c>
      <c r="I338" s="132"/>
      <c r="J338" s="133">
        <f>ROUND(I338*H338,2)</f>
        <v>0</v>
      </c>
      <c r="K338" s="129" t="s">
        <v>1</v>
      </c>
      <c r="L338" s="30"/>
      <c r="M338" s="134" t="s">
        <v>1</v>
      </c>
      <c r="N338" s="135" t="s">
        <v>41</v>
      </c>
      <c r="P338" s="136">
        <f>O338*H338</f>
        <v>0</v>
      </c>
      <c r="Q338" s="136">
        <v>0</v>
      </c>
      <c r="R338" s="136">
        <f>Q338*H338</f>
        <v>0</v>
      </c>
      <c r="S338" s="136">
        <v>0</v>
      </c>
      <c r="T338" s="137">
        <f>S338*H338</f>
        <v>0</v>
      </c>
      <c r="AR338" s="138" t="s">
        <v>604</v>
      </c>
      <c r="AT338" s="138" t="s">
        <v>125</v>
      </c>
      <c r="AU338" s="138" t="s">
        <v>84</v>
      </c>
      <c r="AY338" s="15" t="s">
        <v>122</v>
      </c>
      <c r="BE338" s="139">
        <f>IF(N338="základní",J338,0)</f>
        <v>0</v>
      </c>
      <c r="BF338" s="139">
        <f>IF(N338="snížená",J338,0)</f>
        <v>0</v>
      </c>
      <c r="BG338" s="139">
        <f>IF(N338="zákl. přenesená",J338,0)</f>
        <v>0</v>
      </c>
      <c r="BH338" s="139">
        <f>IF(N338="sníž. přenesená",J338,0)</f>
        <v>0</v>
      </c>
      <c r="BI338" s="139">
        <f>IF(N338="nulová",J338,0)</f>
        <v>0</v>
      </c>
      <c r="BJ338" s="15" t="s">
        <v>84</v>
      </c>
      <c r="BK338" s="139">
        <f>ROUND(I338*H338,2)</f>
        <v>0</v>
      </c>
      <c r="BL338" s="15" t="s">
        <v>604</v>
      </c>
      <c r="BM338" s="138" t="s">
        <v>748</v>
      </c>
    </row>
    <row r="339" spans="2:65" s="12" customFormat="1" ht="12">
      <c r="B339" s="154"/>
      <c r="D339" s="155" t="s">
        <v>223</v>
      </c>
      <c r="F339" s="156" t="s">
        <v>749</v>
      </c>
      <c r="H339" s="157">
        <v>450</v>
      </c>
      <c r="I339" s="158"/>
      <c r="L339" s="154"/>
      <c r="M339" s="159"/>
      <c r="T339" s="160"/>
      <c r="AT339" s="161" t="s">
        <v>223</v>
      </c>
      <c r="AU339" s="161" t="s">
        <v>84</v>
      </c>
      <c r="AV339" s="12" t="s">
        <v>86</v>
      </c>
      <c r="AW339" s="12" t="s">
        <v>4</v>
      </c>
      <c r="AX339" s="12" t="s">
        <v>84</v>
      </c>
      <c r="AY339" s="161" t="s">
        <v>122</v>
      </c>
    </row>
    <row r="340" spans="2:65" s="1" customFormat="1" ht="24.25" customHeight="1">
      <c r="B340" s="30"/>
      <c r="C340" s="127" t="s">
        <v>750</v>
      </c>
      <c r="D340" s="127" t="s">
        <v>125</v>
      </c>
      <c r="E340" s="128" t="s">
        <v>751</v>
      </c>
      <c r="F340" s="129" t="s">
        <v>752</v>
      </c>
      <c r="G340" s="130" t="s">
        <v>731</v>
      </c>
      <c r="H340" s="131">
        <v>20</v>
      </c>
      <c r="I340" s="132"/>
      <c r="J340" s="133">
        <f>ROUND(I340*H340,2)</f>
        <v>0</v>
      </c>
      <c r="K340" s="129" t="s">
        <v>179</v>
      </c>
      <c r="L340" s="30"/>
      <c r="M340" s="134" t="s">
        <v>1</v>
      </c>
      <c r="N340" s="135" t="s">
        <v>41</v>
      </c>
      <c r="P340" s="136">
        <f>O340*H340</f>
        <v>0</v>
      </c>
      <c r="Q340" s="136">
        <v>0</v>
      </c>
      <c r="R340" s="136">
        <f>Q340*H340</f>
        <v>0</v>
      </c>
      <c r="S340" s="136">
        <v>0</v>
      </c>
      <c r="T340" s="137">
        <f>S340*H340</f>
        <v>0</v>
      </c>
      <c r="AR340" s="138" t="s">
        <v>604</v>
      </c>
      <c r="AT340" s="138" t="s">
        <v>125</v>
      </c>
      <c r="AU340" s="138" t="s">
        <v>84</v>
      </c>
      <c r="AY340" s="15" t="s">
        <v>122</v>
      </c>
      <c r="BE340" s="139">
        <f>IF(N340="základní",J340,0)</f>
        <v>0</v>
      </c>
      <c r="BF340" s="139">
        <f>IF(N340="snížená",J340,0)</f>
        <v>0</v>
      </c>
      <c r="BG340" s="139">
        <f>IF(N340="zákl. přenesená",J340,0)</f>
        <v>0</v>
      </c>
      <c r="BH340" s="139">
        <f>IF(N340="sníž. přenesená",J340,0)</f>
        <v>0</v>
      </c>
      <c r="BI340" s="139">
        <f>IF(N340="nulová",J340,0)</f>
        <v>0</v>
      </c>
      <c r="BJ340" s="15" t="s">
        <v>84</v>
      </c>
      <c r="BK340" s="139">
        <f>ROUND(I340*H340,2)</f>
        <v>0</v>
      </c>
      <c r="BL340" s="15" t="s">
        <v>604</v>
      </c>
      <c r="BM340" s="138" t="s">
        <v>753</v>
      </c>
    </row>
    <row r="341" spans="2:65" s="1" customFormat="1" ht="11">
      <c r="B341" s="30"/>
      <c r="D341" s="150" t="s">
        <v>181</v>
      </c>
      <c r="F341" s="151" t="s">
        <v>754</v>
      </c>
      <c r="I341" s="152"/>
      <c r="L341" s="30"/>
      <c r="M341" s="153"/>
      <c r="T341" s="54"/>
      <c r="AT341" s="15" t="s">
        <v>181</v>
      </c>
      <c r="AU341" s="15" t="s">
        <v>84</v>
      </c>
    </row>
    <row r="342" spans="2:65" s="1" customFormat="1" ht="37.75" customHeight="1">
      <c r="B342" s="30"/>
      <c r="C342" s="127" t="s">
        <v>755</v>
      </c>
      <c r="D342" s="127" t="s">
        <v>125</v>
      </c>
      <c r="E342" s="128" t="s">
        <v>756</v>
      </c>
      <c r="F342" s="129" t="s">
        <v>757</v>
      </c>
      <c r="G342" s="130" t="s">
        <v>731</v>
      </c>
      <c r="H342" s="131">
        <v>420</v>
      </c>
      <c r="I342" s="132"/>
      <c r="J342" s="133">
        <f>ROUND(I342*H342,2)</f>
        <v>0</v>
      </c>
      <c r="K342" s="129" t="s">
        <v>217</v>
      </c>
      <c r="L342" s="30"/>
      <c r="M342" s="134" t="s">
        <v>1</v>
      </c>
      <c r="N342" s="135" t="s">
        <v>41</v>
      </c>
      <c r="P342" s="136">
        <f>O342*H342</f>
        <v>0</v>
      </c>
      <c r="Q342" s="136">
        <v>0</v>
      </c>
      <c r="R342" s="136">
        <f>Q342*H342</f>
        <v>0</v>
      </c>
      <c r="S342" s="136">
        <v>0</v>
      </c>
      <c r="T342" s="137">
        <f>S342*H342</f>
        <v>0</v>
      </c>
      <c r="AR342" s="138" t="s">
        <v>604</v>
      </c>
      <c r="AT342" s="138" t="s">
        <v>125</v>
      </c>
      <c r="AU342" s="138" t="s">
        <v>84</v>
      </c>
      <c r="AY342" s="15" t="s">
        <v>122</v>
      </c>
      <c r="BE342" s="139">
        <f>IF(N342="základní",J342,0)</f>
        <v>0</v>
      </c>
      <c r="BF342" s="139">
        <f>IF(N342="snížená",J342,0)</f>
        <v>0</v>
      </c>
      <c r="BG342" s="139">
        <f>IF(N342="zákl. přenesená",J342,0)</f>
        <v>0</v>
      </c>
      <c r="BH342" s="139">
        <f>IF(N342="sníž. přenesená",J342,0)</f>
        <v>0</v>
      </c>
      <c r="BI342" s="139">
        <f>IF(N342="nulová",J342,0)</f>
        <v>0</v>
      </c>
      <c r="BJ342" s="15" t="s">
        <v>84</v>
      </c>
      <c r="BK342" s="139">
        <f>ROUND(I342*H342,2)</f>
        <v>0</v>
      </c>
      <c r="BL342" s="15" t="s">
        <v>604</v>
      </c>
      <c r="BM342" s="138" t="s">
        <v>758</v>
      </c>
    </row>
    <row r="343" spans="2:65" s="1" customFormat="1" ht="11">
      <c r="B343" s="30"/>
      <c r="D343" s="150" t="s">
        <v>181</v>
      </c>
      <c r="F343" s="151" t="s">
        <v>759</v>
      </c>
      <c r="I343" s="152"/>
      <c r="L343" s="30"/>
      <c r="M343" s="153"/>
      <c r="T343" s="54"/>
      <c r="AT343" s="15" t="s">
        <v>181</v>
      </c>
      <c r="AU343" s="15" t="s">
        <v>84</v>
      </c>
    </row>
    <row r="344" spans="2:65" s="11" customFormat="1" ht="26" customHeight="1">
      <c r="B344" s="116"/>
      <c r="D344" s="117" t="s">
        <v>75</v>
      </c>
      <c r="E344" s="118" t="s">
        <v>760</v>
      </c>
      <c r="F344" s="118" t="s">
        <v>761</v>
      </c>
      <c r="I344" s="119"/>
      <c r="J344" s="107">
        <f>BK344</f>
        <v>0</v>
      </c>
      <c r="L344" s="116"/>
      <c r="M344" s="120"/>
      <c r="P344" s="121">
        <f>P345</f>
        <v>0</v>
      </c>
      <c r="R344" s="121">
        <f>R345</f>
        <v>0</v>
      </c>
      <c r="T344" s="122">
        <f>T345</f>
        <v>0</v>
      </c>
      <c r="AR344" s="117" t="s">
        <v>143</v>
      </c>
      <c r="AT344" s="123" t="s">
        <v>75</v>
      </c>
      <c r="AU344" s="123" t="s">
        <v>76</v>
      </c>
      <c r="AY344" s="117" t="s">
        <v>122</v>
      </c>
      <c r="BK344" s="124">
        <f>BK345</f>
        <v>0</v>
      </c>
    </row>
    <row r="345" spans="2:65" s="11" customFormat="1" ht="22.75" customHeight="1">
      <c r="B345" s="116"/>
      <c r="D345" s="117" t="s">
        <v>75</v>
      </c>
      <c r="E345" s="125" t="s">
        <v>762</v>
      </c>
      <c r="F345" s="125" t="s">
        <v>763</v>
      </c>
      <c r="I345" s="119"/>
      <c r="J345" s="126">
        <f>BK345</f>
        <v>0</v>
      </c>
      <c r="L345" s="116"/>
      <c r="M345" s="120"/>
      <c r="P345" s="121">
        <f>SUM(P346:P348)</f>
        <v>0</v>
      </c>
      <c r="R345" s="121">
        <f>SUM(R346:R348)</f>
        <v>0</v>
      </c>
      <c r="T345" s="122">
        <f>SUM(T346:T348)</f>
        <v>0</v>
      </c>
      <c r="AR345" s="117" t="s">
        <v>143</v>
      </c>
      <c r="AT345" s="123" t="s">
        <v>75</v>
      </c>
      <c r="AU345" s="123" t="s">
        <v>84</v>
      </c>
      <c r="AY345" s="117" t="s">
        <v>122</v>
      </c>
      <c r="BK345" s="124">
        <f>SUM(BK346:BK348)</f>
        <v>0</v>
      </c>
    </row>
    <row r="346" spans="2:65" s="1" customFormat="1" ht="16.5" customHeight="1">
      <c r="B346" s="30"/>
      <c r="C346" s="127" t="s">
        <v>764</v>
      </c>
      <c r="D346" s="127" t="s">
        <v>125</v>
      </c>
      <c r="E346" s="128" t="s">
        <v>765</v>
      </c>
      <c r="F346" s="129" t="s">
        <v>766</v>
      </c>
      <c r="G346" s="130" t="s">
        <v>731</v>
      </c>
      <c r="H346" s="131">
        <v>20</v>
      </c>
      <c r="I346" s="132"/>
      <c r="J346" s="133">
        <f>ROUND(I346*H346,2)</f>
        <v>0</v>
      </c>
      <c r="K346" s="129" t="s">
        <v>179</v>
      </c>
      <c r="L346" s="30"/>
      <c r="M346" s="134" t="s">
        <v>1</v>
      </c>
      <c r="N346" s="135" t="s">
        <v>41</v>
      </c>
      <c r="P346" s="136">
        <f>O346*H346</f>
        <v>0</v>
      </c>
      <c r="Q346" s="136">
        <v>0</v>
      </c>
      <c r="R346" s="136">
        <f>Q346*H346</f>
        <v>0</v>
      </c>
      <c r="S346" s="136">
        <v>0</v>
      </c>
      <c r="T346" s="137">
        <f>S346*H346</f>
        <v>0</v>
      </c>
      <c r="AR346" s="138" t="s">
        <v>767</v>
      </c>
      <c r="AT346" s="138" t="s">
        <v>125</v>
      </c>
      <c r="AU346" s="138" t="s">
        <v>86</v>
      </c>
      <c r="AY346" s="15" t="s">
        <v>122</v>
      </c>
      <c r="BE346" s="139">
        <f>IF(N346="základní",J346,0)</f>
        <v>0</v>
      </c>
      <c r="BF346" s="139">
        <f>IF(N346="snížená",J346,0)</f>
        <v>0</v>
      </c>
      <c r="BG346" s="139">
        <f>IF(N346="zákl. přenesená",J346,0)</f>
        <v>0</v>
      </c>
      <c r="BH346" s="139">
        <f>IF(N346="sníž. přenesená",J346,0)</f>
        <v>0</v>
      </c>
      <c r="BI346" s="139">
        <f>IF(N346="nulová",J346,0)</f>
        <v>0</v>
      </c>
      <c r="BJ346" s="15" t="s">
        <v>84</v>
      </c>
      <c r="BK346" s="139">
        <f>ROUND(I346*H346,2)</f>
        <v>0</v>
      </c>
      <c r="BL346" s="15" t="s">
        <v>767</v>
      </c>
      <c r="BM346" s="138" t="s">
        <v>768</v>
      </c>
    </row>
    <row r="347" spans="2:65" s="1" customFormat="1" ht="11">
      <c r="B347" s="30"/>
      <c r="D347" s="150" t="s">
        <v>181</v>
      </c>
      <c r="F347" s="151" t="s">
        <v>769</v>
      </c>
      <c r="I347" s="152"/>
      <c r="L347" s="30"/>
      <c r="M347" s="153"/>
      <c r="T347" s="54"/>
      <c r="AT347" s="15" t="s">
        <v>181</v>
      </c>
      <c r="AU347" s="15" t="s">
        <v>86</v>
      </c>
    </row>
    <row r="348" spans="2:65" s="12" customFormat="1" ht="12">
      <c r="B348" s="154"/>
      <c r="D348" s="155" t="s">
        <v>223</v>
      </c>
      <c r="E348" s="161" t="s">
        <v>1</v>
      </c>
      <c r="F348" s="156" t="s">
        <v>770</v>
      </c>
      <c r="H348" s="157">
        <v>20</v>
      </c>
      <c r="I348" s="158"/>
      <c r="L348" s="154"/>
      <c r="M348" s="159"/>
      <c r="T348" s="160"/>
      <c r="AT348" s="161" t="s">
        <v>223</v>
      </c>
      <c r="AU348" s="161" t="s">
        <v>86</v>
      </c>
      <c r="AV348" s="12" t="s">
        <v>86</v>
      </c>
      <c r="AW348" s="12" t="s">
        <v>30</v>
      </c>
      <c r="AX348" s="12" t="s">
        <v>84</v>
      </c>
      <c r="AY348" s="161" t="s">
        <v>122</v>
      </c>
    </row>
    <row r="349" spans="2:65" s="1" customFormat="1" ht="50" customHeight="1">
      <c r="B349" s="30"/>
      <c r="E349" s="118" t="s">
        <v>771</v>
      </c>
      <c r="F349" s="118" t="s">
        <v>772</v>
      </c>
      <c r="J349" s="107">
        <f t="shared" ref="J349:J355" si="40">BK349</f>
        <v>0</v>
      </c>
      <c r="L349" s="30"/>
      <c r="M349" s="153"/>
      <c r="T349" s="54"/>
      <c r="AT349" s="15" t="s">
        <v>75</v>
      </c>
      <c r="AU349" s="15" t="s">
        <v>76</v>
      </c>
      <c r="AY349" s="15" t="s">
        <v>773</v>
      </c>
      <c r="BK349" s="139">
        <f>SUM(BK350:BK355)</f>
        <v>0</v>
      </c>
    </row>
    <row r="350" spans="2:65" s="1" customFormat="1" ht="16.25" customHeight="1">
      <c r="B350" s="30"/>
      <c r="C350" s="170" t="s">
        <v>1</v>
      </c>
      <c r="D350" s="170" t="s">
        <v>125</v>
      </c>
      <c r="E350" s="171" t="s">
        <v>1</v>
      </c>
      <c r="F350" s="172" t="s">
        <v>1</v>
      </c>
      <c r="G350" s="173" t="s">
        <v>1</v>
      </c>
      <c r="H350" s="174"/>
      <c r="I350" s="175"/>
      <c r="J350" s="176">
        <f t="shared" si="40"/>
        <v>0</v>
      </c>
      <c r="K350" s="177"/>
      <c r="L350" s="30"/>
      <c r="M350" s="178" t="s">
        <v>1</v>
      </c>
      <c r="N350" s="179" t="s">
        <v>41</v>
      </c>
      <c r="T350" s="54"/>
      <c r="AT350" s="15" t="s">
        <v>773</v>
      </c>
      <c r="AU350" s="15" t="s">
        <v>84</v>
      </c>
      <c r="AY350" s="15" t="s">
        <v>773</v>
      </c>
      <c r="BE350" s="139">
        <f t="shared" ref="BE350:BE355" si="41">IF(N350="základní",J350,0)</f>
        <v>0</v>
      </c>
      <c r="BF350" s="139">
        <f t="shared" ref="BF350:BF355" si="42">IF(N350="snížená",J350,0)</f>
        <v>0</v>
      </c>
      <c r="BG350" s="139">
        <f t="shared" ref="BG350:BG355" si="43">IF(N350="zákl. přenesená",J350,0)</f>
        <v>0</v>
      </c>
      <c r="BH350" s="139">
        <f t="shared" ref="BH350:BH355" si="44">IF(N350="sníž. přenesená",J350,0)</f>
        <v>0</v>
      </c>
      <c r="BI350" s="139">
        <f t="shared" ref="BI350:BI355" si="45">IF(N350="nulová",J350,0)</f>
        <v>0</v>
      </c>
      <c r="BJ350" s="15" t="s">
        <v>84</v>
      </c>
      <c r="BK350" s="139">
        <f t="shared" ref="BK350:BK355" si="46">I350*H350</f>
        <v>0</v>
      </c>
    </row>
    <row r="351" spans="2:65" s="1" customFormat="1" ht="16.25" customHeight="1">
      <c r="B351" s="30"/>
      <c r="C351" s="170" t="s">
        <v>1</v>
      </c>
      <c r="D351" s="170" t="s">
        <v>125</v>
      </c>
      <c r="E351" s="171" t="s">
        <v>1</v>
      </c>
      <c r="F351" s="172" t="s">
        <v>1</v>
      </c>
      <c r="G351" s="173" t="s">
        <v>1</v>
      </c>
      <c r="H351" s="174"/>
      <c r="I351" s="175"/>
      <c r="J351" s="176">
        <f t="shared" si="40"/>
        <v>0</v>
      </c>
      <c r="K351" s="177"/>
      <c r="L351" s="30"/>
      <c r="M351" s="178" t="s">
        <v>1</v>
      </c>
      <c r="N351" s="179" t="s">
        <v>41</v>
      </c>
      <c r="T351" s="54"/>
      <c r="AT351" s="15" t="s">
        <v>773</v>
      </c>
      <c r="AU351" s="15" t="s">
        <v>84</v>
      </c>
      <c r="AY351" s="15" t="s">
        <v>773</v>
      </c>
      <c r="BE351" s="139">
        <f t="shared" si="41"/>
        <v>0</v>
      </c>
      <c r="BF351" s="139">
        <f t="shared" si="42"/>
        <v>0</v>
      </c>
      <c r="BG351" s="139">
        <f t="shared" si="43"/>
        <v>0</v>
      </c>
      <c r="BH351" s="139">
        <f t="shared" si="44"/>
        <v>0</v>
      </c>
      <c r="BI351" s="139">
        <f t="shared" si="45"/>
        <v>0</v>
      </c>
      <c r="BJ351" s="15" t="s">
        <v>84</v>
      </c>
      <c r="BK351" s="139">
        <f t="shared" si="46"/>
        <v>0</v>
      </c>
    </row>
    <row r="352" spans="2:65" s="1" customFormat="1" ht="16.25" customHeight="1">
      <c r="B352" s="30"/>
      <c r="C352" s="170" t="s">
        <v>1</v>
      </c>
      <c r="D352" s="170" t="s">
        <v>125</v>
      </c>
      <c r="E352" s="171" t="s">
        <v>1</v>
      </c>
      <c r="F352" s="172" t="s">
        <v>1</v>
      </c>
      <c r="G352" s="173" t="s">
        <v>1</v>
      </c>
      <c r="H352" s="174"/>
      <c r="I352" s="175"/>
      <c r="J352" s="176">
        <f t="shared" si="40"/>
        <v>0</v>
      </c>
      <c r="K352" s="177"/>
      <c r="L352" s="30"/>
      <c r="M352" s="178" t="s">
        <v>1</v>
      </c>
      <c r="N352" s="179" t="s">
        <v>41</v>
      </c>
      <c r="T352" s="54"/>
      <c r="AT352" s="15" t="s">
        <v>773</v>
      </c>
      <c r="AU352" s="15" t="s">
        <v>84</v>
      </c>
      <c r="AY352" s="15" t="s">
        <v>773</v>
      </c>
      <c r="BE352" s="139">
        <f t="shared" si="41"/>
        <v>0</v>
      </c>
      <c r="BF352" s="139">
        <f t="shared" si="42"/>
        <v>0</v>
      </c>
      <c r="BG352" s="139">
        <f t="shared" si="43"/>
        <v>0</v>
      </c>
      <c r="BH352" s="139">
        <f t="shared" si="44"/>
        <v>0</v>
      </c>
      <c r="BI352" s="139">
        <f t="shared" si="45"/>
        <v>0</v>
      </c>
      <c r="BJ352" s="15" t="s">
        <v>84</v>
      </c>
      <c r="BK352" s="139">
        <f t="shared" si="46"/>
        <v>0</v>
      </c>
    </row>
    <row r="353" spans="2:63" s="1" customFormat="1" ht="16.25" customHeight="1">
      <c r="B353" s="30"/>
      <c r="C353" s="170" t="s">
        <v>1</v>
      </c>
      <c r="D353" s="170" t="s">
        <v>125</v>
      </c>
      <c r="E353" s="171" t="s">
        <v>1</v>
      </c>
      <c r="F353" s="172" t="s">
        <v>1</v>
      </c>
      <c r="G353" s="173" t="s">
        <v>1</v>
      </c>
      <c r="H353" s="174"/>
      <c r="I353" s="175"/>
      <c r="J353" s="176">
        <f t="shared" si="40"/>
        <v>0</v>
      </c>
      <c r="K353" s="177"/>
      <c r="L353" s="30"/>
      <c r="M353" s="178" t="s">
        <v>1</v>
      </c>
      <c r="N353" s="179" t="s">
        <v>41</v>
      </c>
      <c r="T353" s="54"/>
      <c r="AT353" s="15" t="s">
        <v>773</v>
      </c>
      <c r="AU353" s="15" t="s">
        <v>84</v>
      </c>
      <c r="AY353" s="15" t="s">
        <v>773</v>
      </c>
      <c r="BE353" s="139">
        <f t="shared" si="41"/>
        <v>0</v>
      </c>
      <c r="BF353" s="139">
        <f t="shared" si="42"/>
        <v>0</v>
      </c>
      <c r="BG353" s="139">
        <f t="shared" si="43"/>
        <v>0</v>
      </c>
      <c r="BH353" s="139">
        <f t="shared" si="44"/>
        <v>0</v>
      </c>
      <c r="BI353" s="139">
        <f t="shared" si="45"/>
        <v>0</v>
      </c>
      <c r="BJ353" s="15" t="s">
        <v>84</v>
      </c>
      <c r="BK353" s="139">
        <f t="shared" si="46"/>
        <v>0</v>
      </c>
    </row>
    <row r="354" spans="2:63" s="1" customFormat="1" ht="16.25" customHeight="1">
      <c r="B354" s="30"/>
      <c r="C354" s="170" t="s">
        <v>1</v>
      </c>
      <c r="D354" s="170" t="s">
        <v>125</v>
      </c>
      <c r="E354" s="171" t="s">
        <v>1</v>
      </c>
      <c r="F354" s="172" t="s">
        <v>1</v>
      </c>
      <c r="G354" s="173" t="s">
        <v>1</v>
      </c>
      <c r="H354" s="174"/>
      <c r="I354" s="175"/>
      <c r="J354" s="176">
        <f t="shared" si="40"/>
        <v>0</v>
      </c>
      <c r="K354" s="177"/>
      <c r="L354" s="30"/>
      <c r="M354" s="178" t="s">
        <v>1</v>
      </c>
      <c r="N354" s="179" t="s">
        <v>41</v>
      </c>
      <c r="T354" s="54"/>
      <c r="AT354" s="15" t="s">
        <v>773</v>
      </c>
      <c r="AU354" s="15" t="s">
        <v>84</v>
      </c>
      <c r="AY354" s="15" t="s">
        <v>773</v>
      </c>
      <c r="BE354" s="139">
        <f t="shared" si="41"/>
        <v>0</v>
      </c>
      <c r="BF354" s="139">
        <f t="shared" si="42"/>
        <v>0</v>
      </c>
      <c r="BG354" s="139">
        <f t="shared" si="43"/>
        <v>0</v>
      </c>
      <c r="BH354" s="139">
        <f t="shared" si="44"/>
        <v>0</v>
      </c>
      <c r="BI354" s="139">
        <f t="shared" si="45"/>
        <v>0</v>
      </c>
      <c r="BJ354" s="15" t="s">
        <v>84</v>
      </c>
      <c r="BK354" s="139">
        <f t="shared" si="46"/>
        <v>0</v>
      </c>
    </row>
    <row r="355" spans="2:63" s="1" customFormat="1" ht="16.25" customHeight="1">
      <c r="B355" s="30"/>
      <c r="C355" s="170" t="s">
        <v>1</v>
      </c>
      <c r="D355" s="170" t="s">
        <v>125</v>
      </c>
      <c r="E355" s="171" t="s">
        <v>1</v>
      </c>
      <c r="F355" s="172" t="s">
        <v>1</v>
      </c>
      <c r="G355" s="173" t="s">
        <v>1</v>
      </c>
      <c r="H355" s="174"/>
      <c r="I355" s="175"/>
      <c r="J355" s="176">
        <f t="shared" si="40"/>
        <v>0</v>
      </c>
      <c r="K355" s="177"/>
      <c r="L355" s="30"/>
      <c r="M355" s="178" t="s">
        <v>1</v>
      </c>
      <c r="N355" s="179" t="s">
        <v>41</v>
      </c>
      <c r="O355" s="180"/>
      <c r="P355" s="180"/>
      <c r="Q355" s="180"/>
      <c r="R355" s="180"/>
      <c r="S355" s="180"/>
      <c r="T355" s="181"/>
      <c r="AT355" s="15" t="s">
        <v>773</v>
      </c>
      <c r="AU355" s="15" t="s">
        <v>84</v>
      </c>
      <c r="AY355" s="15" t="s">
        <v>773</v>
      </c>
      <c r="BE355" s="139">
        <f t="shared" si="41"/>
        <v>0</v>
      </c>
      <c r="BF355" s="139">
        <f t="shared" si="42"/>
        <v>0</v>
      </c>
      <c r="BG355" s="139">
        <f t="shared" si="43"/>
        <v>0</v>
      </c>
      <c r="BH355" s="139">
        <f t="shared" si="44"/>
        <v>0</v>
      </c>
      <c r="BI355" s="139">
        <f t="shared" si="45"/>
        <v>0</v>
      </c>
      <c r="BJ355" s="15" t="s">
        <v>84</v>
      </c>
      <c r="BK355" s="139">
        <f t="shared" si="46"/>
        <v>0</v>
      </c>
    </row>
    <row r="356" spans="2:63" s="1" customFormat="1" ht="7" customHeight="1">
      <c r="B356" s="42"/>
      <c r="C356" s="43"/>
      <c r="D356" s="43"/>
      <c r="E356" s="43"/>
      <c r="F356" s="43"/>
      <c r="G356" s="43"/>
      <c r="H356" s="43"/>
      <c r="I356" s="43"/>
      <c r="J356" s="43"/>
      <c r="K356" s="43"/>
      <c r="L356" s="30"/>
    </row>
  </sheetData>
  <sheetProtection algorithmName="SHA-512" hashValue="vQ1Xwy5lfV0rARhc8ouVd7LY2vKazpEeEqXjtjZHYbC7HsH3XWykBROsDyBBHQh4WjXCdUXOv/y09kG+naDrcw==" saltValue="sU5kKRe9QlwB1JfGzqjeGTqqJpjke/nVlpOnXtr49P3jnJHBErRf5lmjJg8IwCQQH4MgFUh7cd+utp1Rl9Lq+g==" spinCount="100000" sheet="1" objects="1" scenarios="1" formatColumns="0" formatRows="0" autoFilter="0"/>
  <autoFilter ref="C128:K355" xr:uid="{00000000-0009-0000-0000-000001000000}"/>
  <mergeCells count="9">
    <mergeCell ref="E87:H87"/>
    <mergeCell ref="E119:H119"/>
    <mergeCell ref="E121:H121"/>
    <mergeCell ref="L2:V2"/>
    <mergeCell ref="E7:H7"/>
    <mergeCell ref="E9:H9"/>
    <mergeCell ref="E18:H18"/>
    <mergeCell ref="E27:H27"/>
    <mergeCell ref="E85:H85"/>
  </mergeCells>
  <dataValidations count="2">
    <dataValidation type="list" allowBlank="1" showInputMessage="1" showErrorMessage="1" error="Povoleny jsou hodnoty K, M." sqref="D350:D356" xr:uid="{00000000-0002-0000-0100-000000000000}">
      <formula1>"K, M"</formula1>
    </dataValidation>
    <dataValidation type="list" allowBlank="1" showInputMessage="1" showErrorMessage="1" error="Povoleny jsou hodnoty základní, snížená, zákl. přenesená, sníž. přenesená, nulová." sqref="N350:N356" xr:uid="{00000000-0002-0000-0100-000001000000}">
      <formula1>"základní, snížená, zákl. přenesená, sníž. přenesená, nulová"</formula1>
    </dataValidation>
  </dataValidations>
  <hyperlinks>
    <hyperlink ref="F146" r:id="rId1" xr:uid="{00000000-0004-0000-0100-000000000000}"/>
    <hyperlink ref="F148" r:id="rId2" xr:uid="{00000000-0004-0000-0100-000001000000}"/>
    <hyperlink ref="F150" r:id="rId3" xr:uid="{00000000-0004-0000-0100-000002000000}"/>
    <hyperlink ref="F158" r:id="rId4" xr:uid="{00000000-0004-0000-0100-000003000000}"/>
    <hyperlink ref="F162" r:id="rId5" xr:uid="{00000000-0004-0000-0100-000004000000}"/>
    <hyperlink ref="F169" r:id="rId6" xr:uid="{00000000-0004-0000-0100-000005000000}"/>
    <hyperlink ref="F172" r:id="rId7" xr:uid="{00000000-0004-0000-0100-000006000000}"/>
    <hyperlink ref="F175" r:id="rId8" xr:uid="{00000000-0004-0000-0100-000007000000}"/>
    <hyperlink ref="F178" r:id="rId9" xr:uid="{00000000-0004-0000-0100-000008000000}"/>
    <hyperlink ref="F181" r:id="rId10" xr:uid="{00000000-0004-0000-0100-000009000000}"/>
    <hyperlink ref="F184" r:id="rId11" xr:uid="{00000000-0004-0000-0100-00000A000000}"/>
    <hyperlink ref="F188" r:id="rId12" xr:uid="{00000000-0004-0000-0100-00000B000000}"/>
    <hyperlink ref="F193" r:id="rId13" xr:uid="{00000000-0004-0000-0100-00000C000000}"/>
    <hyperlink ref="F199" r:id="rId14" xr:uid="{00000000-0004-0000-0100-00000D000000}"/>
    <hyperlink ref="F203" r:id="rId15" xr:uid="{00000000-0004-0000-0100-00000E000000}"/>
    <hyperlink ref="F207" r:id="rId16" xr:uid="{00000000-0004-0000-0100-00000F000000}"/>
    <hyperlink ref="F211" r:id="rId17" xr:uid="{00000000-0004-0000-0100-000010000000}"/>
    <hyperlink ref="F215" r:id="rId18" xr:uid="{00000000-0004-0000-0100-000011000000}"/>
    <hyperlink ref="F217" r:id="rId19" xr:uid="{00000000-0004-0000-0100-000012000000}"/>
    <hyperlink ref="F219" r:id="rId20" xr:uid="{00000000-0004-0000-0100-000013000000}"/>
    <hyperlink ref="F223" r:id="rId21" xr:uid="{00000000-0004-0000-0100-000014000000}"/>
    <hyperlink ref="F228" r:id="rId22" xr:uid="{00000000-0004-0000-0100-000015000000}"/>
    <hyperlink ref="F234" r:id="rId23" xr:uid="{00000000-0004-0000-0100-000016000000}"/>
    <hyperlink ref="F239" r:id="rId24" xr:uid="{00000000-0004-0000-0100-000017000000}"/>
    <hyperlink ref="F242" r:id="rId25" xr:uid="{00000000-0004-0000-0100-000018000000}"/>
    <hyperlink ref="F245" r:id="rId26" xr:uid="{00000000-0004-0000-0100-000019000000}"/>
    <hyperlink ref="F251" r:id="rId27" xr:uid="{00000000-0004-0000-0100-00001A000000}"/>
    <hyperlink ref="F254" r:id="rId28" xr:uid="{00000000-0004-0000-0100-00001B000000}"/>
    <hyperlink ref="F257" r:id="rId29" xr:uid="{00000000-0004-0000-0100-00001C000000}"/>
    <hyperlink ref="F261" r:id="rId30" xr:uid="{00000000-0004-0000-0100-00001D000000}"/>
    <hyperlink ref="F265" r:id="rId31" xr:uid="{00000000-0004-0000-0100-00001E000000}"/>
    <hyperlink ref="F273" r:id="rId32" xr:uid="{00000000-0004-0000-0100-00001F000000}"/>
    <hyperlink ref="F282" r:id="rId33" xr:uid="{00000000-0004-0000-0100-000020000000}"/>
    <hyperlink ref="F298" r:id="rId34" xr:uid="{00000000-0004-0000-0100-000021000000}"/>
    <hyperlink ref="F300" r:id="rId35" xr:uid="{00000000-0004-0000-0100-000022000000}"/>
    <hyperlink ref="F303" r:id="rId36" xr:uid="{00000000-0004-0000-0100-000023000000}"/>
    <hyperlink ref="F306" r:id="rId37" xr:uid="{00000000-0004-0000-0100-000024000000}"/>
    <hyperlink ref="F322" r:id="rId38" xr:uid="{00000000-0004-0000-0100-000025000000}"/>
    <hyperlink ref="F324" r:id="rId39" xr:uid="{00000000-0004-0000-0100-000026000000}"/>
    <hyperlink ref="F327" r:id="rId40" xr:uid="{00000000-0004-0000-0100-000027000000}"/>
    <hyperlink ref="F329" r:id="rId41" xr:uid="{00000000-0004-0000-0100-000028000000}"/>
    <hyperlink ref="F332" r:id="rId42" xr:uid="{00000000-0004-0000-0100-000029000000}"/>
    <hyperlink ref="F341" r:id="rId43" xr:uid="{00000000-0004-0000-0100-00002A000000}"/>
    <hyperlink ref="F343" r:id="rId44" xr:uid="{00000000-0004-0000-0100-00002B000000}"/>
    <hyperlink ref="F347" r:id="rId45" xr:uid="{00000000-0004-0000-0100-00002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46"/>
  <legacyDrawing r:id="rId4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61795BBEBCF54F9C9D8C4BE2E472D5" ma:contentTypeVersion="18" ma:contentTypeDescription="Vytvoří nový dokument" ma:contentTypeScope="" ma:versionID="1e412f6b626651fe3d3330dd455eba18">
  <xsd:schema xmlns:xsd="http://www.w3.org/2001/XMLSchema" xmlns:xs="http://www.w3.org/2001/XMLSchema" xmlns:p="http://schemas.microsoft.com/office/2006/metadata/properties" xmlns:ns2="41ec62b2-5769-47c7-89e9-2553fd4e5d10" xmlns:ns3="aefccb90-1c61-4472-93d8-2045f711da9b" targetNamespace="http://schemas.microsoft.com/office/2006/metadata/properties" ma:root="true" ma:fieldsID="3d136d3633ddfabcde9dc5eddb268f7c" ns2:_="" ns3:_="">
    <xsd:import namespace="41ec62b2-5769-47c7-89e9-2553fd4e5d10"/>
    <xsd:import namespace="aefccb90-1c61-4472-93d8-2045f711da9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ec62b2-5769-47c7-89e9-2553fd4e5d1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c472fbe4-f284-4e92-b9ec-767f008d93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efccb90-1c61-4472-93d8-2045f711da9b"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281d6f67-61be-4559-9db0-1d8b91b493d5}" ma:internalName="TaxCatchAll" ma:showField="CatchAllData" ma:web="aefccb90-1c61-4472-93d8-2045f711da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43995E-9287-415B-8421-E0FBBD219424}">
  <ds:schemaRefs>
    <ds:schemaRef ds:uri="http://schemas.microsoft.com/sharepoint/v3/contenttype/forms"/>
  </ds:schemaRefs>
</ds:datastoreItem>
</file>

<file path=customXml/itemProps2.xml><?xml version="1.0" encoding="utf-8"?>
<ds:datastoreItem xmlns:ds="http://schemas.openxmlformats.org/officeDocument/2006/customXml" ds:itemID="{907173A3-E842-42E0-ADF8-F85E66D77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ec62b2-5769-47c7-89e9-2553fd4e5d10"/>
    <ds:schemaRef ds:uri="aefccb90-1c61-4472-93d8-2045f711da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3np - Elektroinstalace - ...</vt:lpstr>
      <vt:lpstr>'3np - Elektroinstalace - ...'!Názvy_tisku</vt:lpstr>
      <vt:lpstr>'Rekapitulace stavby'!Názvy_tisku</vt:lpstr>
      <vt:lpstr>'3np - Elektroinstalace - ...'!Oblast_tisku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DESKTOP-36J1EHS\PC</dc:creator>
  <cp:lastModifiedBy>Miroslav Kučerka</cp:lastModifiedBy>
  <dcterms:created xsi:type="dcterms:W3CDTF">2024-01-31T13:03:45Z</dcterms:created>
  <dcterms:modified xsi:type="dcterms:W3CDTF">2024-03-13T10:01:05Z</dcterms:modified>
</cp:coreProperties>
</file>